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S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9" i="5"/>
  <c r="T11"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9" i="5"/>
  <c r="S8"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<sst xmlns="http://schemas.openxmlformats.org/spreadsheetml/2006/main" count="21972" uniqueCount="15613">
  <si>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</si>
  <si>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</si>
  <si>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</si>
  <si>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</si>
  <si>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</si>
  <si>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</si>
  <si>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</si>
  <si>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</si>
  <si>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</si>
  <si>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</si>
  <si>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</si>
  <si>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</si>
  <si>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</si>
  <si>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</si>
  <si>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</si>
  <si>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</si>
  <si>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</si>
  <si>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</si>
  <si>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</si>
  <si>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</si>
  <si>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</si>
  <si>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</si>
  <si>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</si>
  <si>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</si>
  <si>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</si>
  <si>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</si>
  <si>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</si>
  <si>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</si>
  <si>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</si>
  <si>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</si>
  <si>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</si>
  <si>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</si>
  <si>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</si>
  <si>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</si>
  <si>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</si>
  <si>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</si>
  <si>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</si>
  <si>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</si>
  <si>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</si>
  <si>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</si>
  <si>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</si>
  <si>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</si>
  <si>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</si>
  <si>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</si>
  <si>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</si>
  <si>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</si>
  <si>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</si>
  <si>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</si>
  <si>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</si>
  <si>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</si>
  <si>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</si>
  <si>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</si>
  <si>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</si>
  <si>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</si>
  <si>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</si>
  <si>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</si>
  <si>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</si>
  <si>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</si>
  <si>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</si>
  <si>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</si>
  <si>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</si>
  <si>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</si>
  <si>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</si>
  <si>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</si>
  <si>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</si>
  <si>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</si>
  <si>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</si>
  <si>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</si>
  <si>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</si>
  <si>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</si>
  <si>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</si>
  <si>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</si>
  <si>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</si>
  <si>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</si>
  <si>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</si>
  <si>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</si>
  <si>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</si>
  <si>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</si>
  <si>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</si>
  <si>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</si>
  <si>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</si>
  <si>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</si>
  <si>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</si>
  <si>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</si>
  <si>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</si>
  <si>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</si>
  <si>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</si>
  <si>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</si>
  <si>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</si>
  <si>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</si>
  <si>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</si>
  <si>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</si>
  <si>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</si>
  <si>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</si>
  <si>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</si>
  <si>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</si>
  <si>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</si>
  <si>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</si>
  <si>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</si>
  <si>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</si>
  <si>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</si>
  <si>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</si>
  <si>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</si>
  <si>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</si>
  <si>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</si>
  <si>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</si>
  <si>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</si>
  <si>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</si>
  <si>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</si>
  <si>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</si>
  <si>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</si>
  <si>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</si>
  <si>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</si>
  <si>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</si>
  <si>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</si>
  <si>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</si>
  <si>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</si>
  <si>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</si>
  <si>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</si>
  <si>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</si>
  <si>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</si>
  <si>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</si>
  <si>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</si>
  <si>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</si>
  <si>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</si>
  <si>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</si>
  <si>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</si>
  <si>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</si>
  <si>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</si>
  <si>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</si>
  <si>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</si>
  <si>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</si>
  <si>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</si>
  <si>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</si>
  <si>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</si>
  <si>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</si>
  <si>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</si>
  <si>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</si>
  <si>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</si>
  <si>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</si>
  <si>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</si>
  <si>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</si>
  <si>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</si>
  <si>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</si>
  <si>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</si>
  <si>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</si>
  <si>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</si>
  <si>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</si>
  <si>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</si>
  <si>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</si>
  <si>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</si>
  <si>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</si>
  <si>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</si>
  <si>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</si>
  <si>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</si>
  <si>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</si>
  <si>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</si>
  <si>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</si>
  <si>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</si>
  <si>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</si>
  <si>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</si>
  <si>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</si>
  <si>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</si>
  <si>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</si>
  <si>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</si>
  <si>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</si>
  <si>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</si>
  <si>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</si>
  <si>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</si>
  <si>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</si>
  <si>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</si>
  <si>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</si>
  <si>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</si>
  <si>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</si>
  <si>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</si>
  <si>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</si>
  <si>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</si>
  <si>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</si>
  <si>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</si>
  <si>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</si>
  <si>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</si>
  <si>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</si>
  <si>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</si>
  <si>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</si>
  <si>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</si>
  <si>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</si>
  <si>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</si>
  <si>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</si>
  <si>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</si>
  <si>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</si>
  <si>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</si>
  <si>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</si>
  <si>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</si>
  <si>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</si>
  <si>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</si>
  <si>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</si>
  <si>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</si>
  <si>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</si>
  <si>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</si>
  <si>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</si>
  <si>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</si>
  <si>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</si>
  <si>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</si>
  <si>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</si>
  <si>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</si>
  <si>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</si>
  <si>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</si>
  <si>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</si>
  <si>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</si>
  <si>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</si>
  <si>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</si>
  <si>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</si>
  <si>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</si>
  <si>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</si>
  <si>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</si>
  <si>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</si>
  <si>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</si>
  <si>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</si>
  <si>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</si>
  <si>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</si>
  <si>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</si>
  <si>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</si>
  <si>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</si>
  <si>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</si>
  <si>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</si>
  <si>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</si>
  <si>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</si>
  <si>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</si>
  <si>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</si>
  <si>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</si>
  <si>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</si>
  <si>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</si>
  <si>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</si>
  <si>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</si>
  <si>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</si>
  <si>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</si>
  <si>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</si>
  <si>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</si>
  <si>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</si>
  <si>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</si>
  <si>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</si>
  <si>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</si>
  <si>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</si>
  <si>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</si>
  <si>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</si>
  <si>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</si>
  <si>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</si>
  <si>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</si>
  <si>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</si>
  <si>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</si>
  <si>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</si>
  <si>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</si>
  <si>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</si>
  <si>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</si>
  <si>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</si>
  <si>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</si>
  <si>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</si>
  <si>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</si>
  <si>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</si>
  <si>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</si>
  <si>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</si>
  <si>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</si>
  <si>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</si>
  <si>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</si>
  <si>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</si>
  <si>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</si>
  <si>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</si>
  <si>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</si>
  <si>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</si>
  <si>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</si>
  <si>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</si>
  <si>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</si>
  <si>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</si>
  <si>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</si>
  <si>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</si>
  <si>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</si>
  <si>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</si>
  <si>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</si>
  <si>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</si>
  <si>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</si>
  <si>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</si>
  <si>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</si>
  <si>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</si>
  <si>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</si>
  <si>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</si>
  <si>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</si>
  <si>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</si>
  <si>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</si>
  <si>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</si>
  <si>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</si>
  <si>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</si>
  <si>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</si>
  <si>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</si>
  <si>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</si>
  <si>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</si>
  <si>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</si>
  <si>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</si>
  <si>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</si>
  <si>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</si>
  <si>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</si>
  <si>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</si>
  <si>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</si>
  <si>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</si>
  <si>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</si>
  <si>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</si>
  <si>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</si>
  <si>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</si>
  <si>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</si>
  <si>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</si>
  <si>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</si>
  <si>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</si>
  <si>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</si>
  <si>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</si>
  <si>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</si>
  <si>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</si>
  <si>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</si>
  <si>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</si>
  <si>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</si>
  <si>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</si>
  <si>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</si>
  <si>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</si>
  <si>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</si>
  <si>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</si>
  <si>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</si>
  <si>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</si>
  <si>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</si>
  <si>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</si>
  <si>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</si>
  <si>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</si>
  <si>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</si>
  <si>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</si>
  <si>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</si>
  <si>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</si>
  <si>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</si>
  <si>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</si>
  <si>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</si>
  <si>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</si>
  <si>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</si>
  <si>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</si>
  <si>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</si>
  <si>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</si>
  <si>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</si>
  <si>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</si>
  <si>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</si>
  <si>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</si>
  <si>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</si>
  <si>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</si>
  <si>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</si>
  <si>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</si>
  <si>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</si>
  <si>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</si>
  <si>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</si>
  <si>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</si>
  <si>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</si>
  <si>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</si>
  <si>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</si>
  <si>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</si>
  <si>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</si>
  <si>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</si>
  <si>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</si>
  <si>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</si>
  <si>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</si>
  <si>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</si>
  <si>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</si>
  <si>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</si>
  <si>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</si>
  <si>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</si>
  <si>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</si>
  <si>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</si>
  <si>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</si>
  <si>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</si>
  <si>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</si>
  <si>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</si>
  <si>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</si>
  <si>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</si>
  <si>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</si>
  <si>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</si>
  <si>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</si>
  <si>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</si>
  <si>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</si>
  <si>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</si>
  <si>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</si>
  <si>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</si>
  <si>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</si>
  <si>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</si>
  <si>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</si>
  <si>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</si>
  <si>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</si>
  <si>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</si>
  <si>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</si>
  <si>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</si>
  <si>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</si>
  <si>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</si>
  <si>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</si>
  <si>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</si>
  <si>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</si>
  <si>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</si>
  <si>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</si>
  <si>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</si>
  <si>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</si>
  <si>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</si>
  <si>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</si>
  <si>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</si>
  <si>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</si>
  <si>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</si>
  <si>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</si>
  <si>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</si>
  <si>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</si>
  <si>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</si>
  <si>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</si>
  <si>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</si>
  <si>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</si>
  <si>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</si>
  <si>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</si>
  <si>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</si>
  <si>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</si>
  <si>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</si>
  <si>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</si>
  <si>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</si>
  <si>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</si>
  <si>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</si>
  <si>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</si>
  <si>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</si>
  <si>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</si>
  <si>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</si>
  <si>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</si>
  <si>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</si>
  <si>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</si>
  <si>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</si>
  <si>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</si>
  <si>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</si>
  <si>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</si>
  <si>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</si>
  <si>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</si>
  <si>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</si>
  <si>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</si>
  <si>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</si>
  <si>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</si>
  <si>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</si>
  <si>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</si>
  <si>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</si>
  <si>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</si>
  <si>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</si>
  <si>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</si>
  <si>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</si>
  <si>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</si>
  <si>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</si>
  <si>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</si>
  <si>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</si>
  <si>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</si>
  <si>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</si>
  <si>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</si>
  <si>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</si>
  <si>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</si>
  <si>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</si>
  <si>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</si>
  <si>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</si>
  <si>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</si>
  <si>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</si>
  <si>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</si>
  <si>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</si>
  <si>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</si>
  <si>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</si>
  <si>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</si>
  <si>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</si>
  <si>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</si>
  <si>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</si>
  <si>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</si>
  <si>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</si>
  <si>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</si>
  <si>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</si>
  <si>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</si>
  <si>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</si>
  <si>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</si>
  <si>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</si>
  <si>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</si>
  <si>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</si>
  <si>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</si>
  <si>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</si>
  <si>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</si>
  <si>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</si>
  <si>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</si>
  <si>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</si>
  <si>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</si>
  <si>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</si>
  <si>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</si>
  <si>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</si>
  <si>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</si>
  <si>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</si>
  <si>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</si>
  <si>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</si>
  <si>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</si>
  <si>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</si>
  <si>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</si>
  <si>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</si>
  <si>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</si>
  <si>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</si>
  <si>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</si>
  <si>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</si>
  <si>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</si>
  <si>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</si>
  <si>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</si>
  <si>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</si>
  <si>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</si>
  <si>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</si>
  <si>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</si>
  <si>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</si>
  <si>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</si>
  <si>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</si>
  <si>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</si>
  <si>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</si>
  <si>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</si>
  <si>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</si>
  <si>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</si>
  <si>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</si>
  <si>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</si>
  <si>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</si>
  <si>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</si>
  <si>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</si>
  <si>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</si>
  <si>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</si>
  <si>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</si>
  <si>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</si>
  <si>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</si>
  <si>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</si>
  <si>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</si>
  <si>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</si>
  <si>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</si>
  <si>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</si>
  <si>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</si>
  <si>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</si>
  <si>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</si>
  <si>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</si>
  <si>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</si>
  <si>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</si>
  <si>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</si>
  <si>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</si>
  <si>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</si>
  <si>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</si>
  <si>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</si>
  <si>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</si>
  <si>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</si>
  <si>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</si>
  <si>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</si>
  <si>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</si>
  <si>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</si>
  <si>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</si>
  <si>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</si>
  <si>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</si>
  <si>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</si>
  <si>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</si>
  <si>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</si>
  <si>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</si>
  <si>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</si>
  <si>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</si>
  <si>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</si>
  <si>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</si>
  <si>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</si>
  <si>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</si>
  <si>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</si>
  <si>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</si>
  <si>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</si>
  <si>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</si>
  <si>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</si>
  <si>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</si>
  <si>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</si>
  <si>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</si>
  <si>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</si>
  <si>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</si>
  <si>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</si>
  <si>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</si>
  <si>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</si>
  <si>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</si>
  <si>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</si>
  <si>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</si>
  <si>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</si>
  <si>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</si>
  <si>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</si>
  <si>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</si>
  <si>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</si>
  <si>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</si>
  <si>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</si>
  <si>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</si>
  <si>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</si>
  <si>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</si>
  <si>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</si>
  <si>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</si>
  <si>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</si>
  <si>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</si>
  <si>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</si>
  <si>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</si>
  <si>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</si>
  <si>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</si>
  <si>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</si>
  <si>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</si>
  <si>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</si>
  <si>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</si>
  <si>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</si>
  <si>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</si>
  <si>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</si>
  <si>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</si>
  <si>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</si>
  <si>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</si>
  <si>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</si>
  <si>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</si>
  <si>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</si>
  <si>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</si>
  <si>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</si>
  <si>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</si>
  <si>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</si>
  <si>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</si>
  <si>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</si>
  <si>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</si>
  <si>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</si>
  <si>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</si>
  <si>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</si>
  <si>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</si>
  <si>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</si>
  <si>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</si>
  <si>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</si>
  <si>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</si>
  <si>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</si>
  <si>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</si>
  <si>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</si>
  <si>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</si>
  <si>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</si>
  <si>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</si>
  <si>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</si>
  <si>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</si>
  <si>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</si>
  <si>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</si>
  <si>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</si>
  <si>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</si>
  <si>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</si>
  <si>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</si>
  <si>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</si>
  <si>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</si>
  <si>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</si>
  <si>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</si>
  <si>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</si>
  <si>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</si>
  <si>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</si>
  <si>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</si>
  <si>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</si>
  <si>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</si>
  <si>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</si>
  <si>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</si>
  <si>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</si>
  <si>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</si>
  <si>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</si>
  <si>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</si>
  <si>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</si>
  <si>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</si>
  <si>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</si>
  <si>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</si>
  <si>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</si>
  <si>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</si>
  <si>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</si>
  <si>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</si>
  <si>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</si>
  <si>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</si>
  <si>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</si>
  <si>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</si>
  <si>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</si>
  <si>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</si>
  <si>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</si>
  <si>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</si>
  <si>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</si>
  <si>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</si>
  <si>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</si>
  <si>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</si>
  <si>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</si>
  <si>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</si>
  <si>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</si>
  <si>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</si>
  <si>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</si>
  <si>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</si>
  <si>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</si>
  <si>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</si>
  <si>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</si>
  <si>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</si>
  <si>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</si>
  <si>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</si>
  <si>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</si>
  <si>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</si>
  <si>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</si>
  <si>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</si>
  <si>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</si>
  <si>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</si>
  <si>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</si>
  <si>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</si>
  <si>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</si>
  <si>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</si>
  <si>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</si>
  <si>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</si>
  <si>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</si>
  <si>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</si>
  <si>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</si>
  <si>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</si>
  <si>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</si>
  <si>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</si>
  <si>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</si>
  <si>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</si>
  <si>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</si>
  <si>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</si>
  <si>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</si>
  <si>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</si>
  <si>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</si>
  <si>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</si>
  <si>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</si>
  <si>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</si>
  <si>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</si>
  <si>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</si>
  <si>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</si>
  <si>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</si>
  <si>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</si>
  <si>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</si>
  <si>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</si>
  <si>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</si>
  <si>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</si>
  <si>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</si>
  <si>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</si>
  <si>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</si>
  <si>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</si>
  <si>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</si>
  <si>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</si>
  <si>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</si>
  <si>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</si>
  <si>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</si>
  <si>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</si>
  <si>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</si>
  <si>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</si>
  <si>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</si>
  <si>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</si>
  <si>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</si>
  <si>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</si>
  <si>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</si>
  <si>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</si>
  <si>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</si>
  <si>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</si>
  <si>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</si>
  <si>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</si>
  <si>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</si>
  <si>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</si>
  <si>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</si>
  <si>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</si>
  <si>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</si>
  <si>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</si>
  <si>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</si>
  <si>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</si>
  <si>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</si>
  <si>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</si>
  <si>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</si>
  <si>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</si>
  <si>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</si>
  <si>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</si>
  <si>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</si>
  <si>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</si>
  <si>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</si>
  <si>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</si>
  <si>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</si>
  <si>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</si>
  <si>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</si>
  <si>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</si>
  <si>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</si>
  <si>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</si>
  <si>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</si>
  <si>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</si>
  <si>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</si>
  <si>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</si>
  <si>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</si>
  <si>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</si>
  <si>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</si>
  <si>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</si>
  <si>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</si>
  <si>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</si>
  <si>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</si>
  <si>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</si>
  <si>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</si>
  <si>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</si>
  <si>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</si>
  <si>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</si>
  <si>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</si>
  <si>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</si>
  <si>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</si>
  <si>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</si>
  <si>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</si>
  <si>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</si>
  <si>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</si>
  <si>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</si>
  <si>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</si>
  <si>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</si>
  <si>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</si>
  <si>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</si>
  <si>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</si>
  <si>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</si>
  <si>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</si>
  <si>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</si>
  <si>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</si>
  <si>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</si>
  <si>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</si>
  <si>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</si>
  <si>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</si>
  <si>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</si>
  <si>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</si>
  <si>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</si>
  <si>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</si>
  <si>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</si>
  <si>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</si>
  <si>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</si>
  <si>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</si>
  <si>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</si>
  <si>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</si>
  <si>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</si>
  <si>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</si>
  <si>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</si>
  <si>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</si>
  <si>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</si>
  <si>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</si>
  <si>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</si>
  <si>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</si>
  <si>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</si>
  <si>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</si>
  <si>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</si>
  <si>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</si>
  <si>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</si>
  <si>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</si>
  <si>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</si>
  <si>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</si>
  <si>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</si>
  <si>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</si>
  <si>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</si>
  <si>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</si>
  <si>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</si>
  <si>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</si>
  <si>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</si>
  <si>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</si>
  <si>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</si>
  <si>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</si>
  <si>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</si>
  <si>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</si>
  <si>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</si>
  <si>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</si>
  <si>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</si>
  <si>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</si>
  <si>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</si>
  <si>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</si>
  <si>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</si>
  <si>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</si>
  <si>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</si>
  <si>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</si>
  <si>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</si>
  <si>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</si>
  <si>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</si>
  <si>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</si>
  <si>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</si>
  <si>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</si>
  <si>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</si>
  <si>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</si>
  <si>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</si>
  <si>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</si>
  <si>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</si>
  <si>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</si>
  <si>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</si>
  <si>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</si>
  <si>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</si>
  <si>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</si>
  <si>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</si>
  <si>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</si>
  <si>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</si>
  <si>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</si>
  <si>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</si>
  <si>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</si>
  <si>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</si>
  <si>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</si>
  <si>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</si>
  <si>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</si>
  <si>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</si>
  <si>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</si>
  <si>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</si>
  <si>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</si>
  <si>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</si>
  <si>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</si>
  <si>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</si>
  <si>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</si>
  <si>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</si>
  <si>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</si>
  <si>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</si>
  <si>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</si>
  <si>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</si>
  <si>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</si>
  <si>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</si>
  <si>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</si>
  <si>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</si>
  <si>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</si>
  <si>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</si>
  <si>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</si>
  <si>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</si>
  <si>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</si>
  <si>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</si>
  <si>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</si>
  <si>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</si>
  <si>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</si>
  <si>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</si>
  <si>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</si>
  <si>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</si>
  <si>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</si>
  <si>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</si>
  <si>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</si>
  <si>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</si>
  <si>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</si>
  <si>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</si>
  <si>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</si>
  <si>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</si>
  <si>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</si>
  <si>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</si>
  <si>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</si>
  <si>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</si>
  <si>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</si>
  <si>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</si>
  <si>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</si>
  <si>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</si>
  <si>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</si>
  <si>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</si>
  <si>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</si>
  <si>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</si>
  <si>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</si>
  <si>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</si>
  <si>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</si>
  <si>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</si>
  <si>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</si>
  <si>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</si>
  <si>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</si>
  <si>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</si>
  <si>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</si>
  <si>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</si>
  <si>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</si>
  <si>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</si>
  <si>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</si>
  <si>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</si>
  <si>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</si>
  <si>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</si>
  <si>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</si>
  <si>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</si>
  <si>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</si>
  <si>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</si>
  <si>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</si>
  <si>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</si>
  <si>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</si>
  <si>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</si>
  <si>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</si>
  <si>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</si>
  <si>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</si>
  <si>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</si>
  <si>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</si>
  <si>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</si>
  <si>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</si>
  <si>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</si>
  <si>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</si>
  <si>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</si>
  <si>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</si>
  <si>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</si>
  <si>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</si>
  <si>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</si>
  <si>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</si>
  <si>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</si>
  <si>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</si>
  <si>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</si>
  <si>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</si>
  <si>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</si>
  <si>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</si>
  <si>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</si>
  <si>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</si>
  <si>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</si>
  <si>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</si>
  <si>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</si>
  <si>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</si>
  <si>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</si>
  <si>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</si>
  <si>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</si>
  <si>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</si>
  <si>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</si>
  <si>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</si>
  <si>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</si>
  <si>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</si>
  <si>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</si>
  <si>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</si>
  <si>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</si>
  <si>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</si>
  <si>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</si>
  <si>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</si>
  <si>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</si>
  <si>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</si>
  <si>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</si>
  <si>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</si>
  <si>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</si>
  <si>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</si>
  <si>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</si>
  <si>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</si>
  <si>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</si>
  <si>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</si>
  <si>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</si>
  <si>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</si>
  <si>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</si>
  <si>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</si>
  <si>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</si>
  <si>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</si>
  <si>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</si>
  <si>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</si>
  <si>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</si>
  <si>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</si>
  <si>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</si>
  <si>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</si>
  <si>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</si>
  <si>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</si>
  <si>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</si>
  <si>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</si>
  <si>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</si>
  <si>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</si>
  <si>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</si>
  <si>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</si>
  <si>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</si>
  <si>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</si>
  <si>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</si>
  <si>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</si>
  <si>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</si>
  <si>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</si>
  <si>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</si>
  <si>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</si>
  <si>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</si>
  <si>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</si>
  <si>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</si>
  <si>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</si>
  <si>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</si>
  <si>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</si>
  <si>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</si>
  <si>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</si>
  <si>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</si>
  <si>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</si>
  <si>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</si>
  <si>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</si>
  <si>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</si>
  <si>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</si>
  <si>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</si>
  <si>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</si>
  <si>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</si>
  <si>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</si>
  <si>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</si>
  <si>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</si>
  <si>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</si>
  <si>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</si>
  <si>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</si>
  <si>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</si>
  <si>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</si>
  <si>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</si>
  <si>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</si>
  <si>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</si>
  <si>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</si>
  <si>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</si>
  <si>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</si>
  <si>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</si>
  <si>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</si>
  <si>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</si>
  <si>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</si>
  <si>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</si>
  <si>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</si>
  <si>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</si>
  <si>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</si>
  <si>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</si>
  <si>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</si>
  <si>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</si>
  <si>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</si>
  <si>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</si>
  <si>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</si>
  <si>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</si>
  <si>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</si>
  <si>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</si>
  <si>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</si>
  <si>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</si>
  <si>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</si>
  <si>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</si>
  <si>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</si>
  <si>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</si>
  <si>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</si>
  <si>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</si>
  <si>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</si>
  <si>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</si>
  <si>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</si>
  <si>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</si>
  <si>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</si>
  <si>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</si>
  <si>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</si>
  <si>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</si>
  <si>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</si>
  <si>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</si>
  <si>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</si>
  <si>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</si>
  <si>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</si>
  <si>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</si>
  <si>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</si>
  <si>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</si>
  <si>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</si>
  <si>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</si>
  <si>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</si>
  <si>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</si>
  <si>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</si>
  <si>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</si>
  <si>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</si>
  <si>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</si>
  <si>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</si>
  <si>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</si>
  <si>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</si>
  <si>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</si>
  <si>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</si>
  <si>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</si>
  <si>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</si>
  <si>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</si>
  <si>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</si>
  <si>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</si>
  <si>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</si>
  <si>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</si>
  <si>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</si>
  <si>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</si>
  <si>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</si>
  <si>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</si>
  <si>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</si>
  <si>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</si>
  <si>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</si>
  <si>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</si>
  <si>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</si>
  <si>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</si>
  <si>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</si>
  <si>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</si>
  <si>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</si>
  <si>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</si>
  <si>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</si>
  <si>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</si>
  <si>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</si>
  <si>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</si>
  <si>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</si>
  <si>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</si>
  <si>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</si>
  <si>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</si>
  <si>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</si>
  <si>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</si>
  <si>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</si>
  <si>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</si>
  <si>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</si>
  <si>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</si>
  <si>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</si>
  <si>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</si>
  <si>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</si>
  <si>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</si>
  <si>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</si>
  <si>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</si>
  <si>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</si>
  <si>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</si>
  <si>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</si>
  <si>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</si>
  <si>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</si>
  <si>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</si>
  <si>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</si>
  <si>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</si>
  <si>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</si>
  <si>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</si>
  <si>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</si>
  <si>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</si>
  <si>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</si>
  <si>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</si>
  <si>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</si>
  <si>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</si>
  <si>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</si>
  <si>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</si>
  <si>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</si>
  <si>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</si>
  <si>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</si>
  <si>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</si>
  <si>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</si>
  <si>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</si>
  <si>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</si>
  <si>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</si>
  <si>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</si>
  <si>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</si>
  <si>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</si>
  <si>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</si>
  <si>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</si>
  <si>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</si>
  <si>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</si>
  <si>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</si>
  <si>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</si>
  <si>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</si>
  <si>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</si>
  <si>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</si>
  <si>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</si>
  <si>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</si>
  <si>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</si>
  <si>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</si>
  <si>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</si>
  <si>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</si>
  <si>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</si>
  <si>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</si>
  <si>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</si>
  <si>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</si>
  <si>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</si>
  <si>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</si>
  <si>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</si>
  <si>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</si>
  <si>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</si>
  <si>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</si>
  <si>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</si>
  <si>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</si>
  <si>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</si>
  <si>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</si>
  <si>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</si>
  <si>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</si>
  <si>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</si>
  <si>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</si>
  <si>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</si>
  <si>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</si>
  <si>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</si>
  <si>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</si>
  <si>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</si>
  <si>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</si>
  <si>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</si>
  <si>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</si>
  <si>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</si>
  <si>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</si>
  <si>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</si>
  <si>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</si>
  <si>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</si>
  <si>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</si>
  <si>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</si>
  <si>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</si>
  <si>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</si>
  <si>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</si>
  <si>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</si>
  <si>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</si>
  <si>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</si>
  <si>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</si>
  <si>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</si>
  <si>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</si>
  <si>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</si>
  <si>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</si>
  <si>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</si>
  <si>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</si>
  <si>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</si>
  <si>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</si>
  <si>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</si>
  <si>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</si>
  <si>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</si>
  <si>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</si>
  <si>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</si>
  <si>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</si>
  <si>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</si>
  <si>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</si>
  <si>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</si>
  <si>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</si>
  <si>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</si>
  <si>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</si>
  <si>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</si>
  <si>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</si>
  <si>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</si>
  <si>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</si>
  <si>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</si>
  <si>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</si>
  <si>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</si>
  <si>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</si>
  <si>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</si>
  <si>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</si>
  <si>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</si>
  <si>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</si>
  <si>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</si>
  <si>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</si>
  <si>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</si>
  <si>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</si>
  <si>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</si>
  <si>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</si>
  <si>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</si>
  <si>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</si>
  <si>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</si>
  <si>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</si>
  <si>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</si>
  <si>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</si>
  <si>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</si>
  <si>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</si>
  <si>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</si>
  <si>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</si>
  <si>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</si>
  <si>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</si>
  <si>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</si>
  <si>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</si>
  <si>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</si>
  <si>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</si>
  <si>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</si>
  <si>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</si>
  <si>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</si>
  <si>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</si>
  <si>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</si>
  <si>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</si>
  <si>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</si>
  <si>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</si>
  <si>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</si>
  <si>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</si>
  <si>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</si>
  <si>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</si>
  <si>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</si>
  <si>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</si>
  <si>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</si>
  <si>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</si>
  <si>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</si>
  <si>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</si>
  <si>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</si>
  <si>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</si>
  <si>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</si>
  <si>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</si>
  <si>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</si>
  <si>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</si>
  <si>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</si>
  <si>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</si>
  <si>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</si>
  <si>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</si>
  <si>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</si>
  <si>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</si>
  <si>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</si>
  <si>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</si>
  <si>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</si>
  <si>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</si>
  <si>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</si>
  <si>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</si>
  <si>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</si>
  <si>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</si>
  <si>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</si>
  <si>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</si>
  <si>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</si>
  <si>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</si>
  <si>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</si>
  <si>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</si>
  <si>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</si>
  <si>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</si>
  <si>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</si>
  <si>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</si>
  <si>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</si>
  <si>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</si>
  <si>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</si>
  <si>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</si>
  <si>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</si>
  <si>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</si>
  <si>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</si>
  <si>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</si>
  <si>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</si>
  <si>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</si>
  <si>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</si>
  <si>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</si>
  <si>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</si>
  <si>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</si>
  <si>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</si>
  <si>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</si>
  <si>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</si>
  <si>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</si>
  <si>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</si>
  <si>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</si>
  <si>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</si>
  <si>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</si>
  <si>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</si>
  <si>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</si>
  <si>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</si>
  <si>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</si>
  <si>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</si>
  <si>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</si>
  <si>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</si>
  <si>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</si>
  <si>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</si>
  <si>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</si>
  <si>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</si>
  <si>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</si>
  <si>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</si>
  <si>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</si>
  <si>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</si>
  <si>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</si>
  <si>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</si>
  <si>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</si>
  <si>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</si>
  <si>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</si>
  <si>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</si>
  <si>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</si>
  <si>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</si>
  <si>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</si>
  <si>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</si>
  <si>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</si>
  <si>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</si>
  <si>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</si>
  <si>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</si>
  <si>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</si>
  <si>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</si>
  <si>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</si>
  <si>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</si>
  <si>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</si>
  <si>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</si>
  <si>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</si>
  <si>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</si>
  <si>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</si>
  <si>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</si>
  <si>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</si>
  <si>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</si>
  <si>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</si>
  <si>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</si>
  <si>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</si>
  <si>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</si>
  <si>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</si>
  <si>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</si>
  <si>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</si>
  <si>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</si>
  <si>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</si>
  <si>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</si>
  <si>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</si>
  <si>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</si>
  <si>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</si>
  <si>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</si>
  <si>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</si>
  <si>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</si>
  <si>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</si>
  <si>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</si>
  <si>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</si>
  <si>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</si>
  <si>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</si>
  <si>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</si>
  <si>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</si>
  <si>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</si>
  <si>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</si>
  <si>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</si>
  <si>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</si>
  <si>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</si>
  <si>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</si>
  <si>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</si>
  <si>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</si>
  <si>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</si>
  <si>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</si>
  <si>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</si>
  <si>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</si>
  <si>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</si>
  <si>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</si>
  <si>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</si>
  <si>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</si>
  <si>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</si>
  <si>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</si>
  <si>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</si>
  <si>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</si>
  <si>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</si>
  <si>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</si>
  <si>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</si>
  <si>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</si>
  <si>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</si>
  <si>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</si>
  <si>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</si>
  <si>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</si>
  <si>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</si>
  <si>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</si>
  <si>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</si>
  <si>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</si>
  <si>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</si>
  <si>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</si>
  <si>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</si>
  <si>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</si>
  <si>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</si>
  <si>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</si>
  <si>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</si>
  <si>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</si>
  <si>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</si>
  <si>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</si>
  <si>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</si>
  <si>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</si>
  <si>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</si>
  <si>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</si>
  <si>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</si>
  <si>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</si>
  <si>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</si>
  <si>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</si>
  <si>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</si>
  <si>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</si>
  <si>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</si>
  <si>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</si>
  <si>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</si>
  <si>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</si>
  <si>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</si>
  <si>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</si>
  <si>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</si>
  <si>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</si>
  <si>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</si>
  <si>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</si>
  <si>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</si>
  <si>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</si>
  <si>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</si>
  <si>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</si>
  <si>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</si>
  <si>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</si>
  <si>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</si>
  <si>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</si>
  <si>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</si>
  <si>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</si>
  <si>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</si>
  <si>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</si>
  <si>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</si>
  <si>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</si>
  <si>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</si>
  <si>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</si>
  <si>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</si>
  <si>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</si>
  <si>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</si>
  <si>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</si>
  <si>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</si>
  <si>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</si>
  <si>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</si>
  <si>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</si>
  <si>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</si>
  <si>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</si>
  <si>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</si>
  <si>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</si>
  <si>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</si>
  <si>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</si>
  <si>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</si>
  <si>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</si>
  <si>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</si>
  <si>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</si>
  <si>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</si>
  <si>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</si>
  <si>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</si>
  <si>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</si>
  <si>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</si>
  <si>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</si>
  <si>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</si>
  <si>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</si>
  <si>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</si>
  <si>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</si>
  <si>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</si>
  <si>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</si>
  <si>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</si>
  <si>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</si>
  <si>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</si>
  <si>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</si>
  <si>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</si>
  <si>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</si>
  <si>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</si>
  <si>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</si>
  <si>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</si>
  <si>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</si>
  <si>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</si>
  <si>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</si>
  <si>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</si>
  <si>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</si>
  <si>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</si>
  <si>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</si>
  <si>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</si>
  <si>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</si>
  <si>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</si>
  <si>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</si>
  <si>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</si>
  <si>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</si>
  <si>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</si>
  <si>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</si>
  <si>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</si>
  <si>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</si>
  <si>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</si>
  <si>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</si>
  <si>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</si>
  <si>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</si>
  <si>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</si>
  <si>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</si>
  <si>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</si>
  <si>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</si>
  <si>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</si>
  <si>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</si>
  <si>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</si>
  <si>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</si>
  <si>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</si>
  <si>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</si>
  <si>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</si>
  <si>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</si>
  <si>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</si>
  <si>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</si>
  <si>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</si>
  <si>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</si>
  <si>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</si>
  <si>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</si>
  <si>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</si>
  <si>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</si>
  <si>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</si>
  <si>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</si>
  <si>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</si>
  <si>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</si>
  <si>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</si>
  <si>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</si>
  <si>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</si>
  <si>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</si>
  <si>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</si>
  <si>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</si>
  <si>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</si>
  <si>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</si>
  <si>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</si>
  <si>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</si>
  <si>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</si>
  <si>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</si>
  <si>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</si>
  <si>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</si>
  <si>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</si>
  <si>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</si>
  <si>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</si>
  <si>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</si>
  <si>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</si>
  <si>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</si>
  <si>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</si>
  <si>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</si>
  <si>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</si>
  <si>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</si>
  <si>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</si>
  <si>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</si>
  <si>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</si>
  <si>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</si>
  <si>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</si>
  <si>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</si>
  <si>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</si>
  <si>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</si>
  <si>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</si>
  <si>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</si>
  <si>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</si>
  <si>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</si>
  <si>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</si>
  <si>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</si>
  <si>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</si>
  <si>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</si>
  <si>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</si>
  <si>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</si>
  <si>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</si>
  <si>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</si>
  <si>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</si>
  <si>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</si>
  <si>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</si>
  <si>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</si>
  <si>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</si>
  <si>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</si>
  <si>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</si>
  <si>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</si>
  <si>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</si>
  <si>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</si>
  <si>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</si>
  <si>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</si>
  <si>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</si>
  <si>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</si>
  <si>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</si>
  <si>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</si>
  <si>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</si>
  <si>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</si>
  <si>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</si>
  <si>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</si>
  <si>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</si>
  <si>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</si>
  <si>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</si>
  <si>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</si>
  <si>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</si>
  <si>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</si>
  <si>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</si>
  <si>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</si>
  <si>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</si>
  <si>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</si>
  <si>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</si>
  <si>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</si>
  <si>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</si>
  <si>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</si>
  <si>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</si>
  <si>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</si>
  <si>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</si>
  <si>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</si>
  <si>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</si>
  <si>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</si>
  <si>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</si>
  <si>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</si>
  <si>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</si>
  <si>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</si>
  <si>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</si>
  <si>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</si>
  <si>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</si>
  <si>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</si>
  <si>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</si>
  <si>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</si>
  <si>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</si>
  <si>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</si>
  <si>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</si>
  <si>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</si>
  <si>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</si>
  <si>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</si>
  <si>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</si>
  <si>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</si>
  <si>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</si>
  <si>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</si>
  <si>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</si>
  <si>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</si>
  <si>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</si>
  <si>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</si>
  <si>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</si>
  <si>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</si>
  <si>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</si>
  <si>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</si>
  <si>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</si>
  <si>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</si>
  <si>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</si>
  <si>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</si>
  <si>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</si>
  <si>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</si>
  <si>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</si>
  <si>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</si>
  <si>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</si>
  <si>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</si>
  <si>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</si>
  <si>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</si>
  <si>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</si>
  <si>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</si>
  <si>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</si>
  <si>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</si>
  <si>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</si>
  <si>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</si>
  <si>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</si>
  <si>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</si>
  <si>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</si>
  <si>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</si>
  <si>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</si>
  <si>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</si>
  <si>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</si>
  <si>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</si>
  <si>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</si>
  <si>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</si>
  <si>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</si>
  <si>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</si>
  <si>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</si>
  <si>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</si>
  <si>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</si>
  <si>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</si>
  <si>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</si>
  <si>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</si>
  <si>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</si>
  <si>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</si>
  <si>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</si>
  <si>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</si>
  <si>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</si>
  <si>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</si>
  <si>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</si>
  <si>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</si>
  <si>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</si>
  <si>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</si>
  <si>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</si>
  <si>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</si>
  <si>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</si>
  <si>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</si>
  <si>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</si>
  <si>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</si>
  <si>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</si>
  <si>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</si>
  <si>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</si>
  <si>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</si>
  <si>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</si>
  <si>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</si>
  <si>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</si>
  <si>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</si>
  <si>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</si>
  <si>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</si>
  <si>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</si>
  <si>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</si>
  <si>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</si>
  <si>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</si>
  <si>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</si>
  <si>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</si>
  <si>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</si>
  <si>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</si>
  <si>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</si>
  <si>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</si>
  <si>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</si>
  <si>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</si>
  <si>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</si>
  <si>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</si>
  <si>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</si>
  <si>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</si>
  <si>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</si>
  <si>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</si>
  <si>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</si>
  <si>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</si>
  <si>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</si>
  <si>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</si>
  <si>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</si>
  <si>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</si>
  <si>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</si>
  <si>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</si>
  <si>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</si>
  <si>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</si>
  <si>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</si>
  <si>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</si>
  <si>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</si>
  <si>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</si>
  <si>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</si>
  <si>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</si>
  <si>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</si>
  <si>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</si>
  <si>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</si>
  <si>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</si>
  <si>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</si>
  <si>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</si>
  <si>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</si>
  <si>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</si>
  <si>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</si>
  <si>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</si>
  <si>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</si>
  <si>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</si>
  <si>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</si>
  <si>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</si>
  <si>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</si>
  <si>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</si>
  <si>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</si>
  <si>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</si>
  <si>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</si>
  <si>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</si>
  <si>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</si>
  <si>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</si>
  <si>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</si>
  <si>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</si>
  <si>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</si>
  <si>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</si>
  <si>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</si>
  <si>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</si>
  <si>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</si>
  <si>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</si>
  <si>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</si>
  <si>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</si>
  <si>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</si>
  <si>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</si>
  <si>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</si>
  <si>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</si>
  <si>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</si>
  <si>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</si>
  <si>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</si>
  <si>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</si>
  <si>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</si>
  <si>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</si>
  <si>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</si>
  <si>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</si>
  <si>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</si>
  <si>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</si>
  <si>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</si>
  <si>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</si>
  <si>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</si>
  <si>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</si>
  <si>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</si>
  <si>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</si>
  <si>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</si>
  <si>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</si>
  <si>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</si>
  <si>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</si>
  <si>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</si>
  <si>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</si>
  <si>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</si>
  <si>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</si>
  <si>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</si>
  <si>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</si>
  <si>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</si>
  <si>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</si>
  <si>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</si>
  <si>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</si>
  <si>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</si>
  <si>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</si>
  <si>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</si>
  <si>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</si>
  <si>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</si>
  <si>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</si>
  <si>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</si>
  <si>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</si>
  <si>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</si>
  <si>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</si>
  <si>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</si>
  <si>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</si>
  <si>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</si>
  <si>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</si>
  <si>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</si>
  <si>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</si>
  <si>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</si>
  <si>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</si>
  <si>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</si>
  <si>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</si>
  <si>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</si>
  <si>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</si>
  <si>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</si>
  <si>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</si>
  <si>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</si>
  <si>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</si>
  <si>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</si>
  <si>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</si>
  <si>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</si>
  <si>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</si>
  <si>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</si>
  <si>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</si>
  <si>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</si>
  <si>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</si>
  <si>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</si>
  <si>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</si>
  <si>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</si>
  <si>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</si>
  <si>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</si>
  <si>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</si>
  <si>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</si>
  <si>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</si>
  <si>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</si>
  <si>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</si>
  <si>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</si>
  <si>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</si>
  <si>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</si>
  <si>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</si>
  <si>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</si>
  <si>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</si>
  <si>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</si>
  <si>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</si>
  <si>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</si>
  <si>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</si>
  <si>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</si>
  <si>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</si>
  <si>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</si>
  <si>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</si>
  <si>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</si>
  <si>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</si>
  <si>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</si>
  <si>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</si>
  <si>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</si>
  <si>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</si>
  <si>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</si>
  <si>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</si>
  <si>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</si>
  <si>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</si>
  <si>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</si>
  <si>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</si>
  <si>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</si>
  <si>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</si>
  <si>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</si>
  <si>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</si>
  <si>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</si>
  <si>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</si>
  <si>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</si>
  <si>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</si>
  <si>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</si>
  <si>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</si>
  <si>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</si>
  <si>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</si>
  <si>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</si>
  <si>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</si>
  <si>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</si>
  <si>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</si>
  <si>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</si>
  <si>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</si>
  <si>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</si>
  <si>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</si>
  <si>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</si>
  <si>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</si>
  <si>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</si>
  <si>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</si>
  <si>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</si>
  <si>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</si>
  <si>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</si>
  <si>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</si>
  <si>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</si>
  <si>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</si>
  <si>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</si>
  <si>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</si>
  <si>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</si>
  <si>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</si>
  <si>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</si>
  <si>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</si>
  <si>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</si>
  <si>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</si>
  <si>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</si>
  <si>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</si>
  <si>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</si>
  <si>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</si>
  <si>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</si>
  <si>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</si>
  <si>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</si>
  <si>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</si>
  <si>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</si>
  <si>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</si>
  <si>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</si>
  <si>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</si>
  <si>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</si>
  <si>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</si>
  <si>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</si>
  <si>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</si>
  <si>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</si>
  <si>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</si>
  <si>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</si>
  <si>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</si>
  <si>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</si>
  <si>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</si>
  <si>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</si>
  <si>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</si>
  <si>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</si>
  <si>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</si>
  <si>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</si>
  <si>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</si>
  <si>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</si>
  <si>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</si>
  <si>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</si>
  <si>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</si>
  <si>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</si>
  <si>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</si>
  <si>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</si>
  <si>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</si>
  <si>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</si>
  <si>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</si>
  <si>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</si>
  <si>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</si>
  <si>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</si>
  <si>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</si>
  <si>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</si>
  <si>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</si>
  <si>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</si>
  <si>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</si>
  <si>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</si>
  <si>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</si>
  <si>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</si>
  <si>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</si>
  <si>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</si>
  <si>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</si>
  <si>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</si>
  <si>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</si>
  <si>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</si>
  <si>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</si>
  <si>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</si>
  <si>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</si>
  <si>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</si>
  <si>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</si>
  <si>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</si>
  <si>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</si>
  <si>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</si>
  <si>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</si>
  <si>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</si>
  <si>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</si>
  <si>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</si>
  <si>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</si>
  <si>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</si>
  <si>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</si>
  <si>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</si>
  <si>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</si>
  <si>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</si>
  <si>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</si>
  <si>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</si>
  <si>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</si>
  <si>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</si>
  <si>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</si>
  <si>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</si>
  <si>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</si>
  <si>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</si>
  <si>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</si>
  <si>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</si>
  <si>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</si>
  <si>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</si>
  <si>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</si>
  <si>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</si>
  <si>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</si>
  <si>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</si>
  <si>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</si>
  <si>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</si>
  <si>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</si>
  <si>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</si>
  <si>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</si>
  <si>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</si>
  <si>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</si>
  <si>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</si>
  <si>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</si>
  <si>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</si>
  <si>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</si>
  <si>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</si>
  <si>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</si>
  <si>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</si>
  <si>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</si>
  <si>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</si>
  <si>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</si>
  <si>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</si>
  <si>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</si>
  <si>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</si>
  <si>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</si>
  <si>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</si>
  <si>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</si>
  <si>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</si>
  <si>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</si>
  <si>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</si>
  <si>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</si>
  <si>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</si>
  <si>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</si>
  <si>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</si>
  <si>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</si>
  <si>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</si>
  <si>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</si>
  <si>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</si>
  <si>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</si>
  <si>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</si>
  <si>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</si>
  <si>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</si>
  <si>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</si>
  <si>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</si>
  <si>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</si>
  <si>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</si>
  <si>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</si>
  <si>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</si>
  <si>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</si>
  <si>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</si>
  <si>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</si>
  <si>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</si>
  <si>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</si>
  <si>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</si>
  <si>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</si>
  <si>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</si>
  <si>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</si>
  <si>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</si>
  <si>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</si>
  <si>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</si>
  <si>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</si>
  <si>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</si>
  <si>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</si>
  <si>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</si>
  <si>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</si>
  <si>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</si>
  <si>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</si>
  <si>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</si>
  <si>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</si>
  <si>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</si>
  <si>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</si>
  <si>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</si>
  <si>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</si>
  <si>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</si>
  <si>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</si>
  <si>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</si>
  <si>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</si>
  <si>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</si>
  <si>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</si>
  <si>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</si>
  <si>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</si>
  <si>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</si>
  <si>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</si>
  <si>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</si>
  <si>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</si>
  <si>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</si>
  <si>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</si>
  <si>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</si>
  <si>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</si>
  <si>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</si>
  <si>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</si>
  <si>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</si>
  <si>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</si>
  <si>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</si>
  <si>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</si>
  <si>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</si>
  <si>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</si>
  <si>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</si>
  <si>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</si>
  <si>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</si>
  <si>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</si>
  <si>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</si>
  <si>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</si>
  <si>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</si>
  <si>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</si>
  <si>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</si>
  <si>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</si>
  <si>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</si>
  <si>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</si>
  <si>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</si>
  <si>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</si>
  <si>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</si>
  <si>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</si>
  <si>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</si>
  <si>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</si>
  <si>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</si>
  <si>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</si>
  <si>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</si>
  <si>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</si>
  <si>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</si>
  <si>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</si>
  <si>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</si>
  <si>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</si>
  <si>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</si>
  <si>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</si>
  <si>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</si>
  <si>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</si>
  <si>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</si>
  <si>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</si>
  <si>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</si>
  <si>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</si>
  <si>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</si>
  <si>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</si>
  <si>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</si>
  <si>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</si>
  <si>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</si>
  <si>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</si>
  <si>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</si>
  <si>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</si>
  <si>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</si>
  <si>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</si>
  <si>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</si>
  <si>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</si>
  <si>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</si>
  <si>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</si>
  <si>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</si>
  <si>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</si>
  <si>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</si>
  <si>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</si>
  <si>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</si>
  <si>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</si>
  <si>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</si>
  <si>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</si>
  <si>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</si>
  <si>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</si>
  <si>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</si>
  <si>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</si>
  <si>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</si>
  <si>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</si>
  <si>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</si>
  <si>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</si>
  <si>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</si>
  <si>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</si>
  <si>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</si>
  <si>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</si>
  <si>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</si>
  <si>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</si>
  <si>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</si>
  <si>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</si>
  <si>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</si>
  <si>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</si>
  <si>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</si>
  <si>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</si>
  <si>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</si>
  <si>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</si>
  <si>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</si>
  <si>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</si>
  <si>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</si>
  <si>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</si>
  <si>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</si>
  <si>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</si>
  <si>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</si>
  <si>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</si>
  <si>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</si>
  <si>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</si>
  <si>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</si>
  <si>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</si>
  <si>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</si>
  <si>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</si>
  <si>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</si>
  <si>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</si>
  <si>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</si>
  <si>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</si>
  <si>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</si>
  <si>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</si>
  <si>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</si>
  <si>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</si>
  <si>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</si>
  <si>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</si>
  <si>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</si>
  <si>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</si>
  <si>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</si>
  <si>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</si>
  <si>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</si>
  <si>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</si>
  <si>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</si>
  <si>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</si>
  <si>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</si>
  <si>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</si>
  <si>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</si>
  <si>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</si>
  <si>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</si>
  <si>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</si>
  <si>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</si>
  <si>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</si>
  <si>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</si>
  <si>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</si>
  <si>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</si>
  <si>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</si>
  <si>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</si>
  <si>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</si>
  <si>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</si>
  <si>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</si>
  <si>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</si>
  <si>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</si>
  <si>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</si>
  <si>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</si>
  <si>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</si>
  <si>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</si>
  <si>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</si>
  <si>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</si>
  <si>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</si>
  <si>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</si>
  <si>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</si>
  <si>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</si>
  <si>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</si>
  <si>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</si>
  <si>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</si>
  <si>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</si>
  <si>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</si>
  <si>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</si>
  <si>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</si>
  <si>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</si>
  <si>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</si>
  <si>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</si>
  <si>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</si>
  <si>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</si>
  <si>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</si>
  <si>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</si>
  <si>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</si>
  <si>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</si>
  <si>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</si>
  <si>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</si>
  <si>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</si>
  <si>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</si>
  <si>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</si>
  <si>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</si>
  <si>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</si>
  <si>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</si>
  <si>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</si>
  <si>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</si>
  <si>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</si>
  <si>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</si>
  <si>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</si>
  <si>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</si>
  <si>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</si>
  <si>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</si>
  <si>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</si>
  <si>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</si>
  <si>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</si>
  <si>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</si>
  <si>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</si>
  <si>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</si>
  <si>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</si>
  <si>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</si>
  <si>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</si>
  <si>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</si>
  <si>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</si>
  <si>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</si>
  <si>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</si>
  <si>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</si>
  <si>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</si>
  <si>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</si>
  <si>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</si>
  <si>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</si>
  <si>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</si>
  <si>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</si>
  <si>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</si>
  <si>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</si>
  <si>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</si>
  <si>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</si>
  <si>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</si>
  <si>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</si>
  <si>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</si>
  <si>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</si>
  <si>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</si>
  <si>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</si>
  <si>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</si>
  <si>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</si>
  <si>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</si>
  <si>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</si>
  <si>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</si>
  <si>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</si>
  <si>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</si>
  <si>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</si>
  <si>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</si>
  <si>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</si>
  <si>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</si>
  <si>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</si>
  <si>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</si>
  <si>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</si>
  <si>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</si>
  <si>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</si>
  <si>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</si>
  <si>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</si>
  <si>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</si>
  <si>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</si>
  <si>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</si>
  <si>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</si>
  <si>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</si>
  <si>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</si>
  <si>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</si>
  <si>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</si>
  <si>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</si>
  <si>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</si>
  <si>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</si>
  <si>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</si>
  <si>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</si>
  <si>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</si>
  <si>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</si>
  <si>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</si>
  <si>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</si>
  <si>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</si>
  <si>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</si>
  <si>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</si>
  <si>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</si>
  <si>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</si>
  <si>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</si>
  <si>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</si>
  <si>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</si>
  <si>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</si>
  <si>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</si>
  <si>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</si>
  <si>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</si>
  <si>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</si>
  <si>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</si>
  <si>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</si>
  <si>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</si>
  <si>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</si>
  <si>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</si>
  <si>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</si>
  <si>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</si>
  <si>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</si>
  <si>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</si>
  <si>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</si>
  <si>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</si>
  <si>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</si>
  <si>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</si>
  <si>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</si>
  <si>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</si>
  <si>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</si>
  <si>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</si>
  <si>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</si>
  <si>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</si>
  <si>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</si>
  <si>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</si>
  <si>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</si>
  <si>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</si>
  <si>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</si>
  <si>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</si>
  <si>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</si>
  <si>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</si>
  <si>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</si>
  <si>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</si>
  <si>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</si>
  <si>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</si>
  <si>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</si>
  <si>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</si>
  <si>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</si>
  <si>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</si>
  <si>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</si>
  <si>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</si>
  <si>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</si>
  <si>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</si>
  <si>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</si>
  <si>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</si>
  <si>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</si>
  <si>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</si>
  <si>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</si>
  <si>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</si>
  <si>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</si>
  <si>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</si>
  <si>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</si>
  <si>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</si>
  <si>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</si>
  <si>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</si>
  <si>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</si>
  <si>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</si>
  <si>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</si>
  <si>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</si>
  <si>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</si>
  <si>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</si>
  <si>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</si>
  <si>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</si>
  <si>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</si>
  <si>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</si>
  <si>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</si>
  <si>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</si>
  <si>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</si>
  <si>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</si>
  <si>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</si>
  <si>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</si>
  <si>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</si>
  <si>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</si>
  <si>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</si>
  <si>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</si>
  <si>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</si>
  <si>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</si>
  <si>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</si>
  <si>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</si>
  <si>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</si>
  <si>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</si>
  <si>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</si>
  <si>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</si>
  <si>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</si>
  <si>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</si>
  <si>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</si>
  <si>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</si>
  <si>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</si>
  <si>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</si>
  <si>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</si>
  <si>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</si>
  <si>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</si>
  <si>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</si>
  <si>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</si>
  <si>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</si>
  <si>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</si>
  <si>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</si>
  <si>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</si>
  <si>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</si>
  <si>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</si>
  <si>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</si>
  <si>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</si>
  <si>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</si>
  <si>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</si>
  <si>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</si>
  <si>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</si>
  <si>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</si>
  <si>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</si>
  <si>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</si>
  <si>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</si>
  <si>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</si>
  <si>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</si>
  <si>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</si>
  <si>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</si>
  <si>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</si>
  <si>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</si>
  <si>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</si>
  <si>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</si>
  <si>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</si>
  <si>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</si>
  <si>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</si>
  <si>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</si>
  <si>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</si>
  <si>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</si>
  <si>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</si>
  <si>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</si>
  <si>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</si>
  <si>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</si>
  <si>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</si>
  <si>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</si>
  <si>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</si>
  <si>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</si>
  <si>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</si>
  <si>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</si>
  <si>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</si>
  <si>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</si>
  <si>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</si>
  <si>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</si>
  <si>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</si>
  <si>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</si>
  <si>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</si>
  <si>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</si>
  <si>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</si>
  <si>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</si>
  <si>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</si>
  <si>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</si>
  <si>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</si>
  <si>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</si>
  <si>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</si>
  <si>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</si>
  <si>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</si>
  <si>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</si>
  <si>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</si>
  <si>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</si>
  <si>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</si>
  <si>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</si>
  <si>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</si>
  <si>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</si>
  <si>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</si>
  <si>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</si>
  <si>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</si>
  <si>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</si>
  <si>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</si>
  <si>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</si>
  <si>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</si>
  <si>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</si>
  <si>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</si>
  <si>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</si>
  <si>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</si>
  <si>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</si>
  <si>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</si>
  <si>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</si>
  <si>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</si>
  <si>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</si>
  <si>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</si>
  <si>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</si>
  <si>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</si>
  <si>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</si>
  <si>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</si>
  <si>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</si>
  <si>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</si>
  <si>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</si>
  <si>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</si>
  <si>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</si>
  <si>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</si>
  <si>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</si>
  <si>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</si>
  <si>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</si>
  <si>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</si>
  <si>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</si>
  <si>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</si>
  <si>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</si>
  <si>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</si>
  <si>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</si>
  <si>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</si>
  <si>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</si>
  <si>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</si>
  <si>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</si>
  <si>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</si>
  <si>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</si>
  <si>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</si>
  <si>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</si>
  <si>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</si>
  <si>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</si>
  <si>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</si>
  <si>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</si>
  <si>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</si>
  <si>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</si>
  <si>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</si>
  <si>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</si>
  <si>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</si>
  <si>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</si>
  <si>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</si>
  <si>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</si>
  <si>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</si>
  <si>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</si>
  <si>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</si>
  <si>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</si>
  <si>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</si>
  <si>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</si>
  <si>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</si>
  <si>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</si>
  <si>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</si>
  <si>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</si>
  <si>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</si>
  <si>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</si>
  <si>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</si>
  <si>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</si>
  <si>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</si>
  <si>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</si>
  <si>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</si>
  <si>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</si>
  <si>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</si>
  <si>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</si>
  <si>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</si>
  <si>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</si>
  <si>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</si>
  <si>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</si>
  <si>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</si>
  <si>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</si>
  <si>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</si>
  <si>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</si>
  <si>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</si>
  <si>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</si>
  <si>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</si>
  <si>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</si>
  <si>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</si>
  <si>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</si>
  <si>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</si>
  <si>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</si>
  <si>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</si>
  <si>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</si>
  <si>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</si>
  <si>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</si>
  <si>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</si>
  <si>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</si>
  <si>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</si>
  <si>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</si>
  <si>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</si>
  <si>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</si>
  <si>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</si>
  <si>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</si>
  <si>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</si>
  <si>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</si>
  <si>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</si>
  <si>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</si>
  <si>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</si>
  <si>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</si>
  <si>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</si>
  <si>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</si>
  <si>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</si>
  <si>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</si>
  <si>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</si>
  <si>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</si>
  <si>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</si>
  <si>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</si>
  <si>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</si>
  <si>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</si>
  <si>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</si>
  <si>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</si>
  <si>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</si>
  <si>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</si>
  <si>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</si>
  <si>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</si>
  <si>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</si>
  <si>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</si>
  <si>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</si>
  <si>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</si>
  <si>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</si>
  <si>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</si>
  <si>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</si>
  <si>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</si>
  <si>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</si>
  <si>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</si>
  <si>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</si>
  <si>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</si>
  <si>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</si>
  <si>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</si>
  <si>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</si>
  <si>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</si>
  <si>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</si>
  <si>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</si>
  <si>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</si>
  <si>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</si>
  <si>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</si>
  <si>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</si>
  <si>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</si>
  <si>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</si>
  <si>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</si>
  <si>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</si>
  <si>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</si>
  <si>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</si>
  <si>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</si>
  <si>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</si>
  <si>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</si>
  <si>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</si>
  <si>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</si>
  <si>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</si>
  <si>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</si>
  <si>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</si>
  <si>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</si>
  <si>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</si>
  <si>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</si>
  <si>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</si>
  <si>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</si>
  <si>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</si>
  <si>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</si>
  <si>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</si>
  <si>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</si>
  <si>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</si>
  <si>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</si>
  <si>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</si>
  <si>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</si>
  <si>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</si>
  <si>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</si>
  <si>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</si>
  <si>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</si>
  <si>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</si>
  <si>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</si>
  <si>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</si>
  <si>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</si>
  <si>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</si>
  <si>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</si>
  <si>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</si>
  <si>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</si>
  <si>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</si>
  <si>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</si>
  <si>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</si>
  <si>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</si>
  <si>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</si>
  <si>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</si>
  <si>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</si>
  <si>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</si>
  <si>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</si>
  <si>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</si>
  <si>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</si>
  <si>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</si>
  <si>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</si>
  <si>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</si>
  <si>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</si>
  <si>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</si>
  <si>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</si>
  <si>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</si>
  <si>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</si>
  <si>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</si>
  <si>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</si>
  <si>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</si>
  <si>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</si>
  <si>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</si>
  <si>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</si>
  <si>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</si>
  <si>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</si>
  <si>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</si>
  <si>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</si>
  <si>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</si>
  <si>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</si>
  <si>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</si>
  <si>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</si>
  <si>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</si>
  <si>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</si>
  <si>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</si>
  <si>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</si>
  <si>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</si>
  <si>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</si>
  <si>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</si>
  <si>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</si>
  <si>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</si>
  <si>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</si>
  <si>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</si>
  <si>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</si>
  <si>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</si>
  <si>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</si>
  <si>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</si>
  <si>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</si>
  <si>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</si>
  <si>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</si>
  <si>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</si>
  <si>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</si>
  <si>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</si>
  <si>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</si>
  <si>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</si>
  <si>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</si>
  <si>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</si>
  <si>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</si>
  <si>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</si>
  <si>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</si>
  <si>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</si>
  <si>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</si>
  <si>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</si>
  <si>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</si>
  <si>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</si>
  <si>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</si>
  <si>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</si>
  <si>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</si>
  <si>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</si>
  <si>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</si>
  <si>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</si>
  <si>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</si>
  <si>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</si>
  <si>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</si>
  <si>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</si>
  <si>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</si>
  <si>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</si>
  <si>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</si>
  <si>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</si>
  <si>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</si>
  <si>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</si>
  <si>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</si>
  <si>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</si>
  <si>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</si>
  <si>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</si>
  <si>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</si>
  <si>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</si>
  <si>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</si>
  <si>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</si>
  <si>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</si>
  <si>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</si>
  <si>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</si>
  <si>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</si>
  <si>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</si>
  <si>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</si>
  <si>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</si>
  <si>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</si>
  <si>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</si>
  <si>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</si>
  <si>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</si>
  <si>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</si>
  <si>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</si>
  <si>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</si>
  <si>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</si>
  <si>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</si>
  <si>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</si>
  <si>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</si>
  <si>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</si>
  <si>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</si>
  <si>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</si>
  <si>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</si>
  <si>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</si>
  <si>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</si>
  <si>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</si>
  <si>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</si>
  <si>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</si>
  <si>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</si>
  <si>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</si>
  <si>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</si>
  <si>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</si>
  <si>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</si>
  <si>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</si>
  <si>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</si>
  <si>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</si>
  <si>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</si>
  <si>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</si>
  <si>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</si>
  <si>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</si>
  <si>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</si>
  <si>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</si>
  <si>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</si>
  <si>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</si>
  <si>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</si>
  <si>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</si>
  <si>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</si>
  <si>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</si>
  <si>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</si>
  <si>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</si>
  <si>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</si>
  <si>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</si>
  <si>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</si>
  <si>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</si>
  <si>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</si>
  <si>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</si>
  <si>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</si>
  <si>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</si>
  <si>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</si>
  <si>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</si>
  <si>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</si>
  <si>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</si>
  <si>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</si>
  <si>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</si>
  <si>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</si>
  <si>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</si>
  <si>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</si>
  <si>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</si>
  <si>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</si>
  <si>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</si>
  <si>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</si>
  <si>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</si>
  <si>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</si>
  <si>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</si>
  <si>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</si>
  <si>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</si>
  <si>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</si>
  <si>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</si>
  <si>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</si>
  <si>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</si>
  <si>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</si>
  <si>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</si>
  <si>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</si>
  <si>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</si>
  <si>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</si>
  <si>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</si>
  <si>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</si>
  <si>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</si>
  <si>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</si>
  <si>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</si>
  <si>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</si>
  <si>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</si>
  <si>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</si>
  <si>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</si>
  <si>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</si>
  <si>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</si>
  <si>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</si>
  <si>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</si>
  <si>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</si>
  <si>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</si>
  <si>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</si>
  <si>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</si>
  <si>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</si>
  <si>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</si>
  <si>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</si>
  <si>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</si>
  <si>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</si>
  <si>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</si>
  <si>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</si>
  <si>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</si>
  <si>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</si>
  <si>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</si>
  <si>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</si>
  <si>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</si>
  <si>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</si>
  <si>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</si>
  <si>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</si>
  <si>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</si>
  <si>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</si>
  <si>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</si>
  <si>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</si>
  <si>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</si>
  <si>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</si>
  <si>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</si>
  <si>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</si>
  <si>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</si>
  <si>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</si>
  <si>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</si>
  <si>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</si>
  <si>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</si>
  <si>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</si>
  <si>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</si>
  <si>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</si>
  <si>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</si>
  <si>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</si>
  <si>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</si>
  <si>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</si>
  <si>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</si>
  <si>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</si>
  <si>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</si>
  <si>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</si>
  <si>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</si>
  <si>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</si>
  <si>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</si>
  <si>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</si>
  <si>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</si>
  <si>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</si>
  <si>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</si>
  <si>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</si>
  <si>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</si>
  <si>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</si>
  <si>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</si>
  <si>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</si>
  <si>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</si>
  <si>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</si>
  <si>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</si>
  <si>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</si>
  <si>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</si>
  <si>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</si>
  <si>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</si>
  <si>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</si>
  <si>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</si>
  <si>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</si>
  <si>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</si>
  <si>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</si>
  <si>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</si>
  <si>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</si>
  <si>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</si>
  <si>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</si>
  <si>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</si>
  <si>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</si>
  <si>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</si>
  <si>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</si>
  <si>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</si>
  <si>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</si>
  <si>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</si>
  <si>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</si>
  <si>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</si>
  <si>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</si>
  <si>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</si>
  <si>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</si>
  <si>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</si>
  <si>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</si>
  <si>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</si>
  <si>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</si>
  <si>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</si>
  <si>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</si>
  <si>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</si>
  <si>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</si>
  <si>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</si>
  <si>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</si>
  <si>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</si>
  <si>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</si>
  <si>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</si>
  <si>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</si>
  <si>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</si>
  <si>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</si>
  <si>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</si>
  <si>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</si>
  <si>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</si>
  <si>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</si>
  <si>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</si>
  <si>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</si>
  <si>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</si>
  <si>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</si>
  <si>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</si>
  <si>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</si>
  <si>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</si>
  <si>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</si>
  <si>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</si>
  <si>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</si>
  <si>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</si>
  <si>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</si>
  <si>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</si>
  <si>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</si>
  <si>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</si>
  <si>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</si>
  <si>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</si>
  <si>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</si>
  <si>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</si>
  <si>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</si>
  <si>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</si>
  <si>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</si>
  <si>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</si>
  <si>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</si>
  <si>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</si>
  <si>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</si>
  <si>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</si>
  <si>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</si>
  <si>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</si>
  <si>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</si>
  <si>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</si>
  <si>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</si>
  <si>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</si>
  <si>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</si>
  <si>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</si>
  <si>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</si>
  <si>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</si>
  <si>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</si>
  <si>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</si>
  <si>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</si>
  <si>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</si>
  <si>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</si>
  <si>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</si>
  <si>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</si>
  <si>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</si>
  <si>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</si>
  <si>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</si>
  <si>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</si>
  <si>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</si>
  <si>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</si>
  <si>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</si>
  <si>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</si>
  <si>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</si>
  <si>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</si>
  <si>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</si>
  <si>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</si>
  <si>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</si>
  <si>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</si>
  <si>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</si>
  <si>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</si>
  <si>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</si>
  <si>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</si>
  <si>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</si>
  <si>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</si>
  <si>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</si>
  <si>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</si>
  <si>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</si>
  <si>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</si>
  <si>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</si>
  <si>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</si>
  <si>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</si>
  <si>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</si>
  <si>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</si>
  <si>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</si>
  <si>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</si>
  <si>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</si>
  <si>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</si>
  <si>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</si>
  <si>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</si>
  <si>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</si>
  <si>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</si>
  <si>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</si>
  <si>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</si>
  <si>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</si>
  <si>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</si>
  <si>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</si>
  <si>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</si>
  <si>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</si>
  <si>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</si>
  <si>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</si>
  <si>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</si>
  <si>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</si>
  <si>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</si>
  <si>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</si>
  <si>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</si>
  <si>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</si>
  <si>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</si>
  <si>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</si>
  <si>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</si>
  <si>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</si>
  <si>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</si>
  <si>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</si>
  <si>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</si>
  <si>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</si>
  <si>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</si>
  <si>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</si>
  <si>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</si>
  <si>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</si>
  <si>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</si>
  <si>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</si>
  <si>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</si>
  <si>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</si>
  <si>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</si>
  <si>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</si>
  <si>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</si>
  <si>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</si>
  <si>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</si>
  <si>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</si>
  <si>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</si>
  <si>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</si>
  <si>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</si>
  <si>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</si>
  <si>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</si>
  <si>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</si>
  <si>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</si>
  <si>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</si>
  <si>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</si>
  <si>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</si>
  <si>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</si>
  <si>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</si>
  <si>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</si>
  <si>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</si>
  <si>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</si>
  <si>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</si>
  <si>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</si>
  <si>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</si>
  <si>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</si>
  <si>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</si>
  <si>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</si>
  <si>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</si>
  <si>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</si>
  <si>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</si>
  <si>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</si>
  <si>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</si>
  <si>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</si>
  <si>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</si>
  <si>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</si>
  <si>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</si>
  <si>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</si>
  <si>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</si>
  <si>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</si>
  <si>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</si>
  <si>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</si>
  <si>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</si>
  <si>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</si>
  <si>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</si>
  <si>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</si>
  <si>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</si>
  <si>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</si>
  <si>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</si>
  <si>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</si>
  <si>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</si>
  <si>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</si>
  <si>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</si>
  <si>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</si>
  <si>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</si>
  <si>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</si>
  <si>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</si>
  <si>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</si>
  <si>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</si>
  <si>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</si>
  <si>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</si>
  <si>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</si>
  <si>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</si>
  <si>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</si>
  <si>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</si>
  <si>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</si>
  <si>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</si>
  <si>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</si>
  <si>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</si>
  <si>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</si>
  <si>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</si>
  <si>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</si>
  <si>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</si>
  <si>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</si>
  <si>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</si>
  <si>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</si>
  <si>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</si>
  <si>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</si>
  <si>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</si>
  <si>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</si>
  <si>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</si>
  <si>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</si>
  <si>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</si>
  <si>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</si>
  <si>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</si>
  <si>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</si>
  <si>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</si>
  <si>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</si>
  <si>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</si>
  <si>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</si>
  <si>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</si>
  <si>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</si>
  <si>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</si>
  <si>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</si>
  <si>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</si>
  <si>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</si>
  <si>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</si>
  <si>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</si>
  <si>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</si>
  <si>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</si>
  <si>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</si>
  <si>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</si>
  <si>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</si>
  <si>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</si>
  <si>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</si>
  <si>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</si>
  <si>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</si>
  <si>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</si>
  <si>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</si>
  <si>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</si>
  <si>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</si>
  <si>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</si>
  <si>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</si>
  <si>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</si>
  <si>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</si>
  <si>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</si>
  <si>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</si>
  <si>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</si>
  <si>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</si>
  <si>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</si>
  <si>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</si>
  <si>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</si>
  <si>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</si>
  <si>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</si>
  <si>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</si>
  <si>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</si>
  <si>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</si>
  <si>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</si>
  <si>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</si>
  <si>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</si>
  <si>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</si>
  <si>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</si>
  <si>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</si>
  <si>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</si>
  <si>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</si>
  <si>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</si>
  <si>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</si>
  <si>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</si>
  <si>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</si>
  <si>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</si>
  <si>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</si>
  <si>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</si>
  <si>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</si>
  <si>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</si>
  <si>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</si>
  <si>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</si>
  <si>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</si>
  <si>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</si>
  <si>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</si>
  <si>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</si>
  <si>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</si>
  <si>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</si>
  <si>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</si>
  <si>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</si>
  <si>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</si>
  <si>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</si>
  <si>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</si>
  <si>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</si>
  <si>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</si>
  <si>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</si>
  <si>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</si>
  <si>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</si>
  <si>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</si>
  <si>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</si>
  <si>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</si>
  <si>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</si>
  <si>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</si>
  <si>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</si>
  <si>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</si>
  <si>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</si>
  <si>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</si>
  <si>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</si>
  <si>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</si>
  <si>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</si>
  <si>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</si>
  <si>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</si>
  <si>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</si>
  <si>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</si>
  <si>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</si>
  <si>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</si>
  <si>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</si>
  <si>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</si>
  <si>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</si>
  <si>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</si>
  <si>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</si>
  <si>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</si>
  <si>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</si>
  <si>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</si>
  <si>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</si>
  <si>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</si>
  <si>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</si>
  <si>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</si>
  <si>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</si>
  <si>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</si>
  <si>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</si>
  <si>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</si>
  <si>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</si>
  <si>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</si>
  <si>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</si>
  <si>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</si>
  <si>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</si>
  <si>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</si>
  <si>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</si>
  <si>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</si>
  <si>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</si>
  <si>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</si>
  <si>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</si>
  <si>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</si>
  <si>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</si>
  <si>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</si>
  <si>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</si>
  <si>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</si>
  <si>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</si>
  <si>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</si>
  <si>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</si>
  <si>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</si>
  <si>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</si>
  <si>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</si>
  <si>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</si>
  <si>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</si>
  <si>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</si>
  <si>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</si>
  <si>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</si>
  <si>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</si>
  <si>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</si>
  <si>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</si>
  <si>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</si>
  <si>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</si>
  <si>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</si>
  <si>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</si>
  <si>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</si>
  <si>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</si>
  <si>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</si>
  <si>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</si>
  <si>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</si>
  <si>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</si>
  <si>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</si>
  <si>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</si>
  <si>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</si>
  <si>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</si>
  <si>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</si>
  <si>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</si>
  <si>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</si>
  <si>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</si>
  <si>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</si>
  <si>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</si>
  <si>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</si>
  <si>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</si>
  <si>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</si>
  <si>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</si>
  <si>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</si>
  <si>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</si>
  <si>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</si>
  <si>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</si>
  <si>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</si>
  <si>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</si>
  <si>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</si>
  <si>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</si>
  <si>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</si>
  <si>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</si>
  <si>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</si>
  <si>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</si>
  <si>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</si>
  <si>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</si>
  <si>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</si>
  <si>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</si>
  <si>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</si>
  <si>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</si>
  <si>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</si>
  <si>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</si>
  <si>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</si>
  <si>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</si>
  <si>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</si>
  <si>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</si>
  <si>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</si>
  <si>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</si>
  <si>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</si>
  <si>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</si>
  <si>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</si>
  <si>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</si>
  <si>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</si>
  <si>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</si>
  <si>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</si>
  <si>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</si>
  <si>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</si>
  <si>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</si>
  <si>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</si>
  <si>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</si>
  <si>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</si>
  <si>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</si>
  <si>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</si>
  <si>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</si>
  <si>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</si>
  <si>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</si>
  <si>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</si>
  <si>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</si>
  <si>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</si>
  <si>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</si>
  <si>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</si>
  <si>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</si>
  <si>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</si>
  <si>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</si>
  <si>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</si>
  <si>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</si>
  <si>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</si>
  <si>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</si>
  <si>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</si>
  <si>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</si>
  <si>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</si>
  <si>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</si>
  <si>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</si>
  <si>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</si>
  <si>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</si>
  <si>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</si>
  <si>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</si>
  <si>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</si>
  <si>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</si>
  <si>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</si>
  <si>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</si>
  <si>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</si>
  <si>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</si>
  <si>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</si>
  <si>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</si>
  <si>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</si>
  <si>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</si>
  <si>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</si>
  <si>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</si>
  <si>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</si>
  <si>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</si>
  <si>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</si>
  <si>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</si>
  <si>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</si>
  <si>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</si>
  <si>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</si>
  <si>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</si>
  <si>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</si>
  <si>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</si>
  <si>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</si>
  <si>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</si>
  <si>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</si>
  <si>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</si>
  <si>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</si>
  <si>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</si>
  <si>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</si>
  <si>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</si>
  <si>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</si>
  <si>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</si>
  <si>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</si>
  <si>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</si>
  <si>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</si>
  <si>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</si>
  <si>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</si>
  <si>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</si>
  <si>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</si>
  <si>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</si>
  <si>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</si>
  <si>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</si>
  <si>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</si>
  <si>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</si>
  <si>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</si>
  <si>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</si>
  <si>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</si>
  <si>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</si>
  <si>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</si>
  <si>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</si>
  <si>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</si>
  <si>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</si>
  <si>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</si>
  <si>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</si>
  <si>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</si>
  <si>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</si>
  <si>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</si>
  <si>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</si>
  <si>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</si>
  <si>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</si>
  <si>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</si>
  <si>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</si>
  <si>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</si>
  <si>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</si>
  <si>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</si>
  <si>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</si>
  <si>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</si>
  <si>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</si>
  <si>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</si>
  <si>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</si>
  <si>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</si>
  <si>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</si>
  <si>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</si>
  <si>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</si>
  <si>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</si>
  <si>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</si>
  <si>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</si>
  <si>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</si>
  <si>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</si>
  <si>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</si>
  <si>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</si>
  <si>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</si>
  <si>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</si>
  <si>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</si>
  <si>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</si>
  <si>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</si>
  <si>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</si>
  <si>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</si>
  <si>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</si>
  <si>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</si>
  <si>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</si>
  <si>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</si>
  <si>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</si>
  <si>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</si>
  <si>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</si>
  <si>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</si>
  <si>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</si>
  <si>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</si>
  <si>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</si>
  <si>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</si>
  <si>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</si>
  <si>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</si>
  <si>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</si>
  <si>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</si>
  <si>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</si>
  <si>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</si>
  <si>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</si>
  <si>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</si>
  <si>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</si>
  <si>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</si>
  <si>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</si>
  <si>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</si>
  <si>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</si>
  <si>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</si>
  <si>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</si>
  <si>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</si>
  <si>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</si>
  <si>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</si>
  <si>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</si>
  <si>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</si>
  <si>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</si>
  <si>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</si>
  <si>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</si>
  <si>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</si>
  <si>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</si>
  <si>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</si>
  <si>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</si>
  <si>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</si>
  <si>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</si>
  <si>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</si>
  <si>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</si>
  <si>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</si>
  <si>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</si>
  <si>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</si>
  <si>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</si>
  <si>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</si>
  <si>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</si>
  <si>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</si>
  <si>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</si>
  <si>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</si>
  <si>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</si>
  <si>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</si>
  <si>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</si>
  <si>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</si>
  <si>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</si>
  <si>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</si>
  <si>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</si>
  <si>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</si>
  <si>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</si>
  <si>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</si>
  <si>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</si>
  <si>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</si>
  <si>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</si>
  <si>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</si>
  <si>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</si>
  <si>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</si>
  <si>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</si>
  <si>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</si>
  <si>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</si>
  <si>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</si>
  <si>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</si>
  <si>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</si>
  <si>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</si>
  <si>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</si>
  <si>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</si>
  <si>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</si>
  <si>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</si>
  <si>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</si>
  <si>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</si>
  <si>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</si>
  <si>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</si>
  <si>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</si>
  <si>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</si>
  <si>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</si>
  <si>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</si>
  <si>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</si>
  <si>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</si>
  <si>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</si>
  <si>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</si>
  <si>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</si>
  <si>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</si>
  <si>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</si>
  <si>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</si>
  <si>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</si>
  <si>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</si>
  <si>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</si>
  <si>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</si>
  <si>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</si>
  <si>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</si>
  <si>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</si>
  <si>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</si>
  <si>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</si>
  <si>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</si>
  <si>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</si>
  <si>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</si>
  <si>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</si>
  <si>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</si>
  <si>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</si>
  <si>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</si>
  <si>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</si>
  <si>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</si>
  <si>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</si>
  <si>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</si>
  <si>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</si>
  <si>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</si>
  <si>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</si>
  <si>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</si>
  <si>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</si>
  <si>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</si>
  <si>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</si>
  <si>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</si>
  <si>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</si>
  <si>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</si>
  <si>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</si>
  <si>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</si>
  <si>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</si>
  <si>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</si>
  <si>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</si>
  <si>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</si>
  <si>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</si>
  <si>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</si>
  <si>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</si>
  <si>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</si>
  <si>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</si>
  <si>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</si>
  <si>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</si>
  <si>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</si>
  <si>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</si>
  <si>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</si>
  <si>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</si>
  <si>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</si>
  <si>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</si>
  <si>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</si>
  <si>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</si>
  <si>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</si>
  <si>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</si>
  <si>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</si>
  <si>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</si>
  <si>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</si>
  <si>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</si>
  <si>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</si>
  <si>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</si>
  <si>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</si>
  <si>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</si>
  <si>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</si>
  <si>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</si>
  <si>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</si>
  <si>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</si>
  <si>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</si>
  <si>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</si>
  <si>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</si>
  <si>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</si>
  <si>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</si>
  <si>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</si>
  <si>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</si>
  <si>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</si>
  <si>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</si>
  <si>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</si>
  <si>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</si>
  <si>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</si>
  <si>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</si>
  <si>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</si>
  <si>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</si>
  <si>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</si>
  <si>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</si>
  <si>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</si>
  <si>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</si>
  <si>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</si>
  <si>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</si>
  <si>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</si>
  <si>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</si>
  <si>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</si>
  <si>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</si>
  <si>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</si>
  <si>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</si>
  <si>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</si>
  <si>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</si>
  <si>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</si>
  <si>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</si>
  <si>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</si>
  <si>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</si>
  <si>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</si>
  <si>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</si>
  <si>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</si>
  <si>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</si>
  <si>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</si>
  <si>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</si>
  <si>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</si>
  <si>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</si>
  <si>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</si>
  <si>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</si>
  <si>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</si>
  <si>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</si>
  <si>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</si>
  <si>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</si>
  <si>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</si>
  <si>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</si>
  <si>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</si>
  <si>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</si>
  <si>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</si>
  <si>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</si>
  <si>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</si>
  <si>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</si>
  <si>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</si>
  <si>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</si>
  <si>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</si>
  <si>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</si>
  <si>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</si>
  <si>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</si>
  <si>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</si>
  <si>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</si>
  <si>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</si>
  <si>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</si>
  <si>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</si>
  <si>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</si>
  <si>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</si>
  <si>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</si>
  <si>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</si>
  <si>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</si>
  <si>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</si>
  <si>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</si>
  <si>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</si>
  <si>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</si>
  <si>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</si>
  <si>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</si>
  <si>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</si>
  <si>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</si>
  <si>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</si>
  <si>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</si>
  <si>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</si>
  <si>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</si>
  <si>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</si>
  <si>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</si>
  <si>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</si>
  <si>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</si>
  <si>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</si>
  <si>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</si>
  <si>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</si>
  <si>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</si>
  <si>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</si>
  <si>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</si>
  <si>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</si>
  <si>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</si>
  <si>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</si>
  <si>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</si>
  <si>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</si>
  <si>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</si>
  <si>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</si>
  <si>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</si>
  <si>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</si>
  <si>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</si>
  <si>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</si>
  <si>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</si>
  <si>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</si>
  <si>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</si>
  <si>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</si>
  <si>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</si>
  <si>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</si>
  <si>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</si>
  <si>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</si>
  <si>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</si>
  <si>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</si>
  <si>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</si>
  <si>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</si>
  <si>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</si>
  <si>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</si>
  <si>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</si>
  <si>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</si>
  <si>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</si>
  <si>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</si>
  <si>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</si>
  <si>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</si>
  <si>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</si>
  <si>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</si>
  <si>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</si>
  <si>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</si>
  <si>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</si>
  <si>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</si>
  <si>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</si>
  <si>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</si>
  <si>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</si>
  <si>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</si>
  <si>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</si>
  <si>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</si>
  <si>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</si>
  <si>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</si>
  <si>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</si>
  <si>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</si>
  <si>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</si>
  <si>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</si>
  <si>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</si>
  <si>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</si>
  <si>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</si>
  <si>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</si>
  <si>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</si>
  <si>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</si>
  <si>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</si>
  <si>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</si>
  <si>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</si>
  <si>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</si>
  <si>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</si>
  <si>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</si>
  <si>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</si>
  <si>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</si>
  <si>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</si>
  <si>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</si>
  <si>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</si>
  <si>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</si>
  <si>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</si>
  <si>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</si>
  <si>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</si>
  <si>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</si>
  <si>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</si>
  <si>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</si>
  <si>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</si>
  <si>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</si>
  <si>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</si>
  <si>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</si>
  <si>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</si>
  <si>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</si>
  <si>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</si>
  <si>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</si>
  <si>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</si>
  <si>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</si>
  <si>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</si>
  <si>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</si>
  <si>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</si>
  <si>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</si>
  <si>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</si>
  <si>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</si>
  <si>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</si>
  <si>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</si>
  <si>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</si>
  <si>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</si>
  <si>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</si>
  <si>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</si>
  <si>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</si>
  <si>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</si>
  <si>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</si>
  <si>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</si>
  <si>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</si>
  <si>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</si>
  <si>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</si>
  <si>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</si>
  <si>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</si>
  <si>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</si>
  <si>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</si>
  <si>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</si>
  <si>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</si>
  <si>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</si>
  <si>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</si>
  <si>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</si>
  <si>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</si>
  <si>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</si>
  <si>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</si>
  <si>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</si>
  <si>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</si>
  <si>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</si>
  <si>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</si>
  <si>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</si>
  <si>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</si>
  <si>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</si>
  <si>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</si>
  <si>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</si>
  <si>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</si>
  <si>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</si>
  <si>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</si>
  <si>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</si>
  <si>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</si>
  <si>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</si>
  <si>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</si>
  <si>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</si>
  <si>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</si>
  <si>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</si>
  <si>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</si>
  <si>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</si>
  <si>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</si>
  <si>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</si>
  <si>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</si>
  <si>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</si>
  <si>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</si>
  <si>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</si>
  <si>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</si>
  <si>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</si>
  <si>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</si>
  <si>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</si>
  <si>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</si>
  <si>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</si>
  <si>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</si>
  <si>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</si>
  <si>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</si>
  <si>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</si>
  <si>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</si>
  <si>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</si>
  <si>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</si>
  <si>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</si>
  <si>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</si>
  <si>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</si>
  <si>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</si>
  <si>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</si>
  <si>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</si>
  <si>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</si>
  <si>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</si>
  <si>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</si>
  <si>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</si>
  <si>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</si>
  <si>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</si>
  <si>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</si>
  <si>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</si>
  <si>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</si>
  <si>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</si>
  <si>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</si>
  <si>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</si>
  <si>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</si>
  <si>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</si>
  <si>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</si>
  <si>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</si>
  <si>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</si>
  <si>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</si>
  <si>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</si>
  <si>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</si>
  <si>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</si>
  <si>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</si>
  <si>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</si>
  <si>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</si>
  <si>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</si>
  <si>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</si>
  <si>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</si>
  <si>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</si>
  <si>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</si>
  <si>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</si>
  <si>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</si>
  <si>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</si>
  <si>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</si>
  <si>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</si>
  <si>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</si>
  <si>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</si>
  <si>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</si>
  <si>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</si>
  <si>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</si>
  <si>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</si>
  <si>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</si>
  <si>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</si>
  <si>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</si>
  <si>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</si>
  <si>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</si>
  <si>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</si>
  <si>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</si>
  <si>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</si>
  <si>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</si>
  <si>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</si>
  <si>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</si>
  <si>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</si>
  <si>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</si>
  <si>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</si>
  <si>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</si>
  <si>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</si>
  <si>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</si>
  <si>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</si>
  <si>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</si>
  <si>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</si>
  <si>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</si>
  <si>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</si>
  <si>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</si>
  <si>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</si>
  <si>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</si>
  <si>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</si>
  <si>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</si>
  <si>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</si>
  <si>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</si>
  <si>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</si>
  <si>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</si>
  <si>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</si>
  <si>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</si>
  <si>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</si>
  <si>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</si>
  <si>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</si>
  <si>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</si>
  <si>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</si>
  <si>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</si>
  <si>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</si>
  <si>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</si>
  <si>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</si>
  <si>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</si>
  <si>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</si>
  <si>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</si>
  <si>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</si>
  <si>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</si>
  <si>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</si>
  <si>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</si>
  <si>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</si>
  <si>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</si>
  <si>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</si>
  <si>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</si>
  <si>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</si>
  <si>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</si>
  <si>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</si>
  <si>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</si>
  <si>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</si>
  <si>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</si>
  <si>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</si>
  <si>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</si>
  <si>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</si>
  <si>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</si>
  <si>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</si>
  <si>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</si>
  <si>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</si>
  <si>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</si>
  <si>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</si>
  <si>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</si>
  <si>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</si>
  <si>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</si>
  <si>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</si>
  <si>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</si>
  <si>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</si>
  <si>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</si>
  <si>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</si>
  <si>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</si>
  <si>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</si>
  <si>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</si>
  <si>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</si>
  <si>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</si>
  <si>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</si>
  <si>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</si>
  <si>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</si>
  <si>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</si>
  <si>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</si>
  <si>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</si>
  <si>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</si>
  <si>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</si>
  <si>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</si>
  <si>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</si>
  <si>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</si>
  <si>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</si>
  <si>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</si>
  <si>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</si>
  <si>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</si>
  <si>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</si>
  <si>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</si>
  <si>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</si>
  <si>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</si>
  <si>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</si>
  <si>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</si>
  <si>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</si>
  <si>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</si>
  <si>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</si>
  <si>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</si>
  <si>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</si>
  <si>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</si>
  <si>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</si>
  <si>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</si>
  <si>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</si>
  <si>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</si>
  <si>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</si>
  <si>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</si>
  <si>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</si>
  <si>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</si>
  <si>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</si>
  <si>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</si>
  <si>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</si>
  <si>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</si>
  <si>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</si>
  <si>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</si>
  <si>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</si>
  <si>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</si>
  <si>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</si>
  <si>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</si>
  <si>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</si>
  <si>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</si>
  <si>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</si>
  <si>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</si>
  <si>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</si>
  <si>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</si>
  <si>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</si>
  <si>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</si>
  <si>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</si>
  <si>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</si>
  <si>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</si>
  <si>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</si>
  <si>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</si>
  <si>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</si>
  <si>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</si>
  <si>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</si>
  <si>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</si>
  <si>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</si>
  <si>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</si>
  <si>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</si>
  <si>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</si>
  <si>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</si>
  <si>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</si>
  <si>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</si>
  <si>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</si>
  <si>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</si>
  <si>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</si>
  <si>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</si>
  <si>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</si>
  <si>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</si>
  <si>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</si>
  <si>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</si>
  <si>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</si>
  <si>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</si>
  <si>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</si>
  <si>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</si>
  <si>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</si>
  <si>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</si>
  <si>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</si>
  <si>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</si>
  <si>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</si>
  <si>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</si>
  <si>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</si>
  <si>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</si>
  <si>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</si>
  <si>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</si>
  <si>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</si>
  <si>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</si>
  <si>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</si>
  <si>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</si>
  <si>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</si>
  <si>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</si>
  <si>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</si>
  <si>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</si>
  <si>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</si>
  <si>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</si>
  <si>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</si>
  <si>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</si>
  <si>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</si>
  <si>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</si>
  <si>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</si>
  <si>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</si>
  <si>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</si>
  <si>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</si>
  <si>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</si>
  <si>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</si>
  <si>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</si>
  <si>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</si>
  <si>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</si>
  <si>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</si>
  <si>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</si>
  <si>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</si>
  <si>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</si>
  <si>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</si>
  <si>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</si>
  <si>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</si>
  <si>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</si>
  <si>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</si>
  <si>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</si>
  <si>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</si>
  <si>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</si>
  <si>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</si>
  <si>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</si>
  <si>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</si>
  <si>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</si>
  <si>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</si>
  <si>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</si>
  <si>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</si>
  <si>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</si>
  <si>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</si>
  <si>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</si>
  <si>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</si>
  <si>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</si>
  <si>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</si>
  <si>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</si>
  <si>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</si>
  <si>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</si>
  <si>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</si>
  <si>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</si>
  <si>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</si>
  <si>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</si>
  <si>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</si>
  <si>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</si>
  <si>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</si>
  <si>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</si>
  <si>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</si>
  <si>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</si>
  <si>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</si>
  <si>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</si>
  <si>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</si>
  <si>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</si>
  <si>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</si>
  <si>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</si>
  <si>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</si>
  <si>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</si>
  <si>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</si>
  <si>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</si>
  <si>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</si>
  <si>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</si>
  <si>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</si>
  <si>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</si>
  <si>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</si>
  <si>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</si>
  <si>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</si>
  <si>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</si>
  <si>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</si>
  <si>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</si>
  <si>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</si>
  <si>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</si>
  <si>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</si>
  <si>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</si>
  <si>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</si>
  <si>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</si>
  <si>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</si>
  <si>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</si>
  <si>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</si>
  <si>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</si>
  <si>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</si>
  <si>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</si>
  <si>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</si>
  <si>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</si>
  <si>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</si>
  <si>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</si>
  <si>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</si>
  <si>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</si>
  <si>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</si>
  <si>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</si>
  <si>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</si>
  <si>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</si>
  <si>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</si>
  <si>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</si>
  <si>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</si>
  <si>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</si>
  <si>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</si>
  <si>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</si>
  <si>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</si>
  <si>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</si>
  <si>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</si>
  <si>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</si>
  <si>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</si>
  <si>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</si>
  <si>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</si>
  <si>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</si>
  <si>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</si>
  <si>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</si>
  <si>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</si>
  <si>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</si>
  <si>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</si>
  <si>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</si>
  <si>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</si>
  <si>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</si>
  <si>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</si>
  <si>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</si>
  <si>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</si>
  <si>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</si>
  <si>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</si>
  <si>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</si>
  <si>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</si>
  <si>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</si>
  <si>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</si>
  <si>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</si>
  <si>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</si>
  <si>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</si>
  <si>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</si>
  <si>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</si>
  <si>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</si>
  <si>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</si>
  <si>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</si>
  <si>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</si>
  <si>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</si>
  <si>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</si>
  <si>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</si>
  <si>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</si>
  <si>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</si>
  <si>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</si>
  <si>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</si>
  <si>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</si>
  <si>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</si>
  <si>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</si>
  <si>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</si>
  <si>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</si>
  <si>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</si>
  <si>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</si>
  <si>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</si>
  <si>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</si>
  <si>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</si>
  <si>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</si>
  <si>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</si>
  <si>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</si>
  <si>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</si>
  <si>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</si>
  <si>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</si>
  <si>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</si>
  <si>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</si>
  <si>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</si>
  <si>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</si>
  <si>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</si>
  <si>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</si>
  <si>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</si>
  <si>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</si>
  <si>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</si>
  <si>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</si>
  <si>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</si>
  <si>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</si>
  <si>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</si>
  <si>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</si>
  <si>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</si>
  <si>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</si>
  <si>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</si>
  <si>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</si>
  <si>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</si>
  <si>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</si>
  <si>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</si>
  <si>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</si>
  <si>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</si>
  <si>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</si>
  <si>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</si>
  <si>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</si>
  <si>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</si>
  <si>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</si>
  <si>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</si>
  <si>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</si>
  <si>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</si>
  <si>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</si>
  <si>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</si>
  <si>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</si>
  <si>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</si>
  <si>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</si>
  <si>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</si>
  <si>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</si>
  <si>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</si>
  <si>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</si>
  <si>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</si>
  <si>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</si>
  <si>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</si>
  <si>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</si>
  <si>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</si>
  <si>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</si>
  <si>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</si>
  <si>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</si>
  <si>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</si>
  <si>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</si>
  <si>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</si>
  <si>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</si>
  <si>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</si>
  <si>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</si>
  <si>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</si>
  <si>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</si>
  <si>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</si>
  <si>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</si>
  <si>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</si>
  <si>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</si>
  <si>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</si>
  <si>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</si>
  <si>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</si>
  <si>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</si>
  <si>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</si>
  <si>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</si>
  <si>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</si>
  <si>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</si>
  <si>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</si>
  <si>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</si>
  <si>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</si>
  <si>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</si>
  <si>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</si>
  <si>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</si>
  <si>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</si>
  <si>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</si>
  <si>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</si>
  <si>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</si>
  <si>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</si>
  <si>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</si>
  <si>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</si>
  <si>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</si>
  <si>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</si>
  <si>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</si>
  <si>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</si>
  <si>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</si>
  <si>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</si>
  <si>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</si>
  <si>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</si>
  <si>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</si>
  <si>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</si>
  <si>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</si>
  <si>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</si>
  <si>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</si>
  <si>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</si>
  <si>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</si>
  <si>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</si>
  <si>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</si>
  <si>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</si>
  <si>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</si>
  <si>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</si>
  <si>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</si>
  <si>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</si>
  <si>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</si>
  <si>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</si>
  <si>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</si>
  <si>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</si>
  <si>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</si>
  <si>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</si>
  <si>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</si>
  <si>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</si>
  <si>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</si>
  <si>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</si>
  <si>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</si>
  <si>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</si>
  <si>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</si>
  <si>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</si>
  <si>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</si>
  <si>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</si>
  <si>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</si>
  <si>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</si>
  <si>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</si>
  <si>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</si>
  <si>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</si>
  <si>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</si>
  <si>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</si>
  <si>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</si>
  <si>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</si>
  <si>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</si>
  <si>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</si>
  <si>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</si>
  <si>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</si>
  <si>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</si>
  <si>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</si>
  <si>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</si>
  <si>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</si>
  <si>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</si>
  <si>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</si>
  <si>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</si>
  <si>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</si>
  <si>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</si>
  <si>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</si>
  <si>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</si>
  <si>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</si>
  <si>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</si>
  <si>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</si>
  <si>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</si>
  <si>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</si>
  <si>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</si>
  <si>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</si>
  <si>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</si>
  <si>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</si>
  <si>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</si>
  <si>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</si>
  <si>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</si>
  <si>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</si>
  <si>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</si>
  <si>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</si>
  <si>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</si>
  <si>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</si>
  <si>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</si>
  <si>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</si>
  <si>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</si>
  <si>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</si>
  <si>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</si>
  <si>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</si>
  <si>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</si>
  <si>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</si>
  <si>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</si>
  <si>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</si>
  <si>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</si>
  <si>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</si>
  <si>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</si>
  <si>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</si>
  <si>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</si>
  <si>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</si>
  <si>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</si>
  <si>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</si>
  <si>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</si>
  <si>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</si>
  <si>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</si>
  <si>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</si>
  <si>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</si>
  <si>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</si>
  <si>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</si>
  <si>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</si>
  <si>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</si>
  <si>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</si>
  <si>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</si>
  <si>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</si>
  <si>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</si>
  <si>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</si>
  <si>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</si>
  <si>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</si>
  <si>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</si>
  <si>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</si>
  <si>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</si>
  <si>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</si>
  <si>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</si>
  <si>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</si>
  <si>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</si>
  <si>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</si>
  <si>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</si>
  <si>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</si>
  <si>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</si>
  <si>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</si>
  <si>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</si>
  <si>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</si>
  <si>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</si>
  <si>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</si>
  <si>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</si>
  <si>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</si>
  <si>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</si>
  <si>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</si>
  <si>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</si>
  <si>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</si>
  <si>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</si>
  <si>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</si>
  <si>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</si>
  <si>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</si>
  <si>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</si>
  <si>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</si>
  <si>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</si>
  <si>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</si>
  <si>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</si>
  <si>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</si>
  <si>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</si>
  <si>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</si>
  <si>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</si>
  <si>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</si>
  <si>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</si>
  <si>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</si>
  <si>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</si>
  <si>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</si>
  <si>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</si>
  <si>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</si>
  <si>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</si>
  <si>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</si>
  <si>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</si>
  <si>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</si>
  <si>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</si>
  <si>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</si>
  <si>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</si>
  <si>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</si>
  <si>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</si>
  <si>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</si>
  <si>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</si>
  <si>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</si>
  <si>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</si>
  <si>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</si>
  <si>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</si>
  <si>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</si>
  <si>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</si>
  <si>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</si>
  <si>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</si>
  <si>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</si>
  <si>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</si>
  <si>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</si>
  <si>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</si>
  <si>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</si>
  <si>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</si>
  <si>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</si>
  <si>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</si>
  <si>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</si>
  <si>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</si>
  <si>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</si>
  <si>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</si>
  <si>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</si>
  <si>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</si>
  <si>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</si>
  <si>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</si>
  <si>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</si>
  <si>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</si>
  <si>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</si>
  <si>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</si>
  <si>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</si>
  <si>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</si>
  <si>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</si>
  <si>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</si>
  <si>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</si>
  <si>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</si>
  <si>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</si>
  <si>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</si>
  <si>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</si>
  <si>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</si>
  <si>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</si>
  <si>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</si>
  <si>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</si>
  <si>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</si>
  <si>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</si>
  <si>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</si>
  <si>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</si>
  <si>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</si>
  <si>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</si>
  <si>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</si>
  <si>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</si>
  <si>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</si>
  <si>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</si>
  <si>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</si>
  <si>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</si>
  <si>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</si>
  <si>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</si>
  <si>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</si>
  <si>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</si>
  <si>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</si>
  <si>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</si>
  <si>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</si>
  <si>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</si>
  <si>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</si>
  <si>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</si>
  <si>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</si>
  <si>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</si>
  <si>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</si>
  <si>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</si>
  <si>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</si>
  <si>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</si>
  <si>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</si>
  <si>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</si>
  <si>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</si>
  <si>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</si>
  <si>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</si>
  <si>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</si>
  <si>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</si>
  <si>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</si>
  <si>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</si>
  <si>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</si>
  <si>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</si>
  <si>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</si>
  <si>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</si>
  <si>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</si>
  <si>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</si>
  <si>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</si>
  <si>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</si>
  <si>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</si>
  <si>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</si>
  <si>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</si>
  <si>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</si>
  <si>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</si>
  <si>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</si>
  <si>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</si>
  <si>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</si>
  <si>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</si>
  <si>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</si>
  <si>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</si>
  <si>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</si>
  <si>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</si>
  <si>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</si>
  <si>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</si>
  <si>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</si>
  <si>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</si>
  <si>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</si>
  <si>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</si>
  <si>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</si>
  <si>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</si>
  <si>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</si>
  <si>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</si>
  <si>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</si>
  <si>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</si>
  <si>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</si>
  <si>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</si>
  <si>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</si>
  <si>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</si>
  <si>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</si>
  <si>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</si>
  <si>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</si>
  <si>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</si>
  <si>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</si>
  <si>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</si>
  <si>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</si>
  <si>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</si>
  <si>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</si>
  <si>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</si>
  <si>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</si>
  <si>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</si>
  <si>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</si>
  <si>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</si>
  <si>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</si>
  <si>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</si>
  <si>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</si>
  <si>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</si>
  <si>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</si>
  <si>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</si>
  <si>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</si>
  <si>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</si>
  <si>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</si>
  <si>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</si>
  <si>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</si>
  <si>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</si>
  <si>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</si>
  <si>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</si>
  <si>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</si>
  <si>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</si>
  <si>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</si>
  <si>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</si>
  <si>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</si>
  <si>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</si>
  <si>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</si>
  <si>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</si>
  <si>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</si>
  <si>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</si>
  <si>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</si>
  <si>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</si>
  <si>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</si>
  <si>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</si>
  <si>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</si>
  <si>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</si>
  <si>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</si>
  <si>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</si>
  <si>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</si>
  <si>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</si>
  <si>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</si>
  <si>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</si>
  <si>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</si>
  <si>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</si>
  <si>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</si>
  <si>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</si>
  <si>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</si>
  <si>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</si>
  <si>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</si>
  <si>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</si>
  <si>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</si>
  <si>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</si>
  <si>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</si>
  <si>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</si>
  <si>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</si>
  <si>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</si>
  <si>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</si>
  <si>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</si>
  <si>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</si>
  <si>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</si>
  <si>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</si>
  <si>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</si>
  <si>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</si>
  <si>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</si>
  <si>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</si>
  <si>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</si>
  <si>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</si>
  <si>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</si>
  <si>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</si>
  <si>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</si>
  <si>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</si>
  <si>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</si>
  <si>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</si>
  <si>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</si>
  <si>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</si>
  <si>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</si>
  <si>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</si>
  <si>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</si>
  <si>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</si>
  <si>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</si>
  <si>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</si>
  <si>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</si>
  <si>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</si>
  <si>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</si>
  <si>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</si>
  <si>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</si>
  <si>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</si>
  <si>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</si>
  <si>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</si>
  <si>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</si>
  <si>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</si>
  <si>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</si>
  <si>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</si>
  <si>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</si>
  <si>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</si>
  <si>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</si>
  <si>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</si>
  <si>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</si>
  <si>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</si>
  <si>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</si>
  <si>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</si>
  <si>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</si>
  <si>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</si>
  <si>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</si>
  <si>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</si>
  <si>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</si>
  <si>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</si>
  <si>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</si>
  <si>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</si>
  <si>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</si>
  <si>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</si>
  <si>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</si>
  <si>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</si>
  <si>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</si>
  <si>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</si>
  <si>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</si>
  <si>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</si>
  <si>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</si>
  <si>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</si>
  <si>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</si>
  <si>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</si>
  <si>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</si>
  <si>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</si>
  <si>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</si>
  <si>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</si>
  <si>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</si>
  <si>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</si>
  <si>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</si>
  <si>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</si>
  <si>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</si>
  <si>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</si>
  <si>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</si>
  <si>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</si>
  <si>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</si>
  <si>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</si>
  <si>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</si>
  <si>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</si>
  <si>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</si>
  <si>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</si>
  <si>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</si>
  <si>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</si>
  <si>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</si>
  <si>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</si>
  <si>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</si>
  <si>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</si>
  <si>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</si>
  <si>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</si>
  <si>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</si>
  <si>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</si>
  <si>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</si>
  <si>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</si>
  <si>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</si>
  <si>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</si>
  <si>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</si>
  <si>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</si>
  <si>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</si>
  <si>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</si>
  <si>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</si>
  <si>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</si>
  <si>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</si>
  <si>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</si>
  <si>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</si>
  <si>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</si>
  <si>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</si>
  <si>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</si>
  <si>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</si>
  <si>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</si>
  <si>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</si>
  <si>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</si>
  <si>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</si>
  <si>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</si>
  <si>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</si>
  <si>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</si>
  <si>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</si>
  <si>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</si>
  <si>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</si>
  <si>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</si>
  <si>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</si>
  <si>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</si>
  <si>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</si>
  <si>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</si>
  <si>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</si>
  <si>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</si>
  <si>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</si>
  <si>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</si>
  <si>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</si>
  <si>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</si>
  <si>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</si>
  <si>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</si>
  <si>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</si>
  <si>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</si>
  <si>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</si>
  <si>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</si>
  <si>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</si>
  <si>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</si>
  <si>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</si>
  <si>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</si>
  <si>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</si>
  <si>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</si>
  <si>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</si>
  <si>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</si>
  <si>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</si>
  <si>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</si>
  <si>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</si>
  <si>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</si>
  <si>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</si>
  <si>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</si>
  <si>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</si>
  <si>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</si>
  <si>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</si>
  <si>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</si>
  <si>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</si>
  <si>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</si>
  <si>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</si>
  <si>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</si>
  <si>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</si>
  <si>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</si>
  <si>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</si>
  <si>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</si>
  <si>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</si>
  <si>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</si>
  <si>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</si>
  <si>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</si>
  <si>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</si>
  <si>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</si>
  <si>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</si>
  <si>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</si>
  <si>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</si>
  <si>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</si>
  <si>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</si>
  <si>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</si>
  <si>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</si>
  <si>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</si>
  <si>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</si>
  <si>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</si>
  <si>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</si>
  <si>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</si>
  <si>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</si>
  <si>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</si>
  <si>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</si>
  <si>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</si>
  <si>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</si>
  <si>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</si>
  <si>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</si>
  <si>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</si>
  <si>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</si>
  <si>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</si>
  <si>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</si>
  <si>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</si>
  <si>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</si>
  <si>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</si>
  <si>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</si>
  <si>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</si>
  <si>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</si>
  <si>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</si>
  <si>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</si>
  <si>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</si>
  <si>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</si>
  <si>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</si>
  <si>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</si>
  <si>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</si>
  <si>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</si>
  <si>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</si>
  <si>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</si>
  <si>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</si>
  <si>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</si>
  <si>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</si>
  <si>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</si>
  <si>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</si>
  <si>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</si>
  <si>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</si>
  <si>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</si>
  <si>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</si>
  <si>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</si>
  <si>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</si>
  <si>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</si>
  <si>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</si>
  <si>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</si>
  <si>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</si>
  <si>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</si>
  <si>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</si>
  <si>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</si>
  <si>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</si>
  <si>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</si>
  <si>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</si>
  <si>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</si>
  <si>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</si>
  <si>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</si>
  <si>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</si>
  <si>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</si>
  <si>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</si>
  <si>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</si>
  <si>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</si>
  <si>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</si>
  <si>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</si>
  <si>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</si>
  <si>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</si>
  <si>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</si>
  <si>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</si>
  <si>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</si>
  <si>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</si>
  <si>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</si>
  <si>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</si>
  <si>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</si>
  <si>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</si>
  <si>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</si>
  <si>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</si>
  <si>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</si>
  <si>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</si>
  <si>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</si>
  <si>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</si>
  <si>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</si>
  <si>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</si>
  <si>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</si>
  <si>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</si>
  <si>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</si>
  <si>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</si>
  <si>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</si>
  <si>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</si>
  <si>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</si>
  <si>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</si>
  <si>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</si>
  <si>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</si>
  <si>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</si>
  <si>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</si>
  <si>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</si>
  <si>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</si>
  <si>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</si>
  <si>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</si>
  <si>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</si>
  <si>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</si>
  <si>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</si>
  <si>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</si>
  <si>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</si>
  <si>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</si>
  <si>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</si>
  <si>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</si>
  <si>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</si>
  <si>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</si>
  <si>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</si>
  <si>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</si>
  <si>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</si>
  <si>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</si>
  <si>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</si>
  <si>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</si>
  <si>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</si>
  <si>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</si>
  <si>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</si>
  <si>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</si>
  <si>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</si>
  <si>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</si>
  <si>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</si>
  <si>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</si>
  <si>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</si>
  <si>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</si>
  <si>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</si>
  <si>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</si>
  <si>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</si>
  <si>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</si>
  <si>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</si>
  <si>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</si>
  <si>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</si>
  <si>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</si>
  <si>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</si>
  <si>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</si>
  <si>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</si>
  <si>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</si>
  <si>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</si>
  <si>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</si>
  <si>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</si>
  <si>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</si>
  <si>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</si>
  <si>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</si>
  <si>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</si>
  <si>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</si>
  <si>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</si>
  <si>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</si>
  <si>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</si>
  <si>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</si>
  <si>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</si>
  <si>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</si>
  <si>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</si>
  <si>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</si>
  <si>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</si>
  <si>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</si>
  <si>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</si>
  <si>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</si>
  <si>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</si>
  <si>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</si>
  <si>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</si>
  <si>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</si>
  <si>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</si>
  <si>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</si>
  <si>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</si>
  <si>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</si>
  <si>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</si>
  <si>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</si>
  <si>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</si>
  <si>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</si>
  <si>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</si>
  <si>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</si>
  <si>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</si>
  <si>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</si>
  <si>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</si>
  <si>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</si>
  <si>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</si>
  <si>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</si>
  <si>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</si>
  <si>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</si>
  <si>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</si>
  <si>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</si>
  <si>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</si>
  <si>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</si>
  <si>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</si>
  <si>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</si>
  <si>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</si>
  <si>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</si>
  <si>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</si>
  <si>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</si>
  <si>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</si>
  <si>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</si>
  <si>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</si>
  <si>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</si>
  <si>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</si>
  <si>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</si>
  <si>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</si>
  <si>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</si>
  <si>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</si>
  <si>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</si>
  <si>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</si>
  <si>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</si>
  <si>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</si>
  <si>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</si>
  <si>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</si>
  <si>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</si>
  <si>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</si>
  <si>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</si>
  <si>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</si>
  <si>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</si>
  <si>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</si>
  <si>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</si>
  <si>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</si>
  <si>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</si>
  <si>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</si>
  <si>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</si>
  <si>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</si>
  <si>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</si>
  <si>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</si>
  <si>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</si>
  <si>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</si>
  <si>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</si>
  <si>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</si>
  <si>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</si>
  <si>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</si>
  <si>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</si>
  <si>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</si>
  <si>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</si>
  <si>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</si>
  <si>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</si>
  <si>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</si>
  <si>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</si>
  <si>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</si>
  <si>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</si>
  <si>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</si>
  <si>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</si>
  <si>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</si>
  <si>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</si>
  <si>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</si>
  <si>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</si>
  <si>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</si>
  <si>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</si>
  <si>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</si>
  <si>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</si>
  <si>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</si>
  <si>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</si>
  <si>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</si>
  <si>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</si>
  <si>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</si>
  <si>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</si>
  <si>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</si>
  <si>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</si>
  <si>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</si>
  <si>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</si>
  <si>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</si>
  <si>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</si>
  <si>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</si>
  <si>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</si>
  <si>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</si>
  <si>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</si>
  <si>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</si>
  <si>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</si>
  <si>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</si>
  <si>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</si>
  <si>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</si>
  <si>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</si>
  <si>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</si>
  <si>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</si>
  <si>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</si>
  <si>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</si>
  <si>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</si>
  <si>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</si>
  <si>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</si>
  <si>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</si>
  <si>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</si>
  <si>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</si>
  <si>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</si>
  <si>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</si>
  <si>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</si>
  <si>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</si>
  <si>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</si>
  <si>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</si>
  <si>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</si>
  <si>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</si>
  <si>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</si>
  <si>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</si>
  <si>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</si>
  <si>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</si>
  <si>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</si>
  <si>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</si>
  <si>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</si>
  <si>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</si>
  <si>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</si>
  <si>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</si>
  <si>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</si>
  <si>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</si>
  <si>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</si>
  <si>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</si>
  <si>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</si>
  <si>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</si>
  <si>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</si>
  <si>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</si>
  <si>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</si>
  <si>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</si>
  <si>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</si>
  <si>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</si>
  <si>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</si>
  <si>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</si>
  <si>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</si>
  <si>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</si>
  <si>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</si>
  <si>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</si>
  <si>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</si>
  <si>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</si>
  <si>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</si>
  <si>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</si>
  <si>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</si>
  <si>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</si>
  <si>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</si>
  <si>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</si>
  <si>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</si>
  <si>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</si>
  <si>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</si>
  <si>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</si>
  <si>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</si>
  <si>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</si>
  <si>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</si>
  <si>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</si>
  <si>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</si>
  <si>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</si>
  <si>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</si>
  <si>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</si>
  <si>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</si>
  <si>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</si>
  <si>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</si>
  <si>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</si>
  <si>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</si>
  <si>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</si>
  <si>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</si>
  <si>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</si>
  <si>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</si>
  <si>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</si>
  <si>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</si>
  <si>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</si>
  <si>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</si>
  <si>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</si>
  <si>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</si>
  <si>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</si>
  <si>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</si>
  <si>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</si>
  <si>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</si>
  <si>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</si>
  <si>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</si>
  <si>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</si>
  <si>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</si>
  <si>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</si>
  <si>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</si>
  <si>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</si>
  <si>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</si>
  <si>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</si>
  <si>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</si>
  <si>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</si>
  <si>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</si>
  <si>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</si>
  <si>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</si>
  <si>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</si>
  <si>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</si>
  <si>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</si>
  <si>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</si>
  <si>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</si>
  <si>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</si>
  <si>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</si>
  <si>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</si>
  <si>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</si>
  <si>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</si>
  <si>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</si>
  <si>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</si>
  <si>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</si>
  <si>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</si>
  <si>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</si>
  <si>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</si>
  <si>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</si>
  <si>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</si>
  <si>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</si>
  <si>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</si>
  <si>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</si>
  <si>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</si>
  <si>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</si>
  <si>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</si>
  <si>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</si>
  <si>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</si>
  <si>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</si>
  <si>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</si>
  <si>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</si>
  <si>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</si>
  <si>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</si>
  <si>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</si>
  <si>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</si>
  <si>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</si>
  <si>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</si>
  <si>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</si>
  <si>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</si>
  <si>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</si>
  <si>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</si>
  <si>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</si>
  <si>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</si>
  <si>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</si>
  <si>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</si>
  <si>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</si>
  <si>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</si>
  <si>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</si>
  <si>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</si>
  <si>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</si>
  <si>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</si>
  <si>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</si>
  <si>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</si>
  <si>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</si>
  <si>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</si>
  <si>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</si>
  <si>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</si>
  <si>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</si>
  <si>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</si>
  <si>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</si>
  <si>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</si>
  <si>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</si>
  <si>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</si>
  <si>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</si>
  <si>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</si>
  <si>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</si>
  <si>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</si>
  <si>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</si>
  <si>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</si>
  <si>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</si>
  <si>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</si>
  <si>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</si>
  <si>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</si>
  <si>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</si>
  <si>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</si>
  <si>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</si>
  <si>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</si>
  <si>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</si>
  <si>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</si>
  <si>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</si>
  <si>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</si>
  <si>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</si>
  <si>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</si>
  <si>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</si>
  <si>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</si>
  <si>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</si>
  <si>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</si>
  <si>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</si>
  <si>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</si>
  <si>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</si>
  <si>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</si>
  <si>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</si>
  <si>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</si>
  <si>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</si>
  <si>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</si>
  <si>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</si>
  <si>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</si>
  <si>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</si>
  <si>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</si>
  <si>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</si>
  <si>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</si>
  <si>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</si>
  <si>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</si>
  <si>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</si>
  <si>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</si>
  <si>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</si>
  <si>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</si>
  <si>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</si>
  <si>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</si>
  <si>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</si>
  <si>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</si>
  <si>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</si>
  <si>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</si>
  <si>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</si>
  <si>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</si>
  <si>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</si>
  <si>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</si>
  <si>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</si>
  <si>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</si>
  <si>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</si>
  <si>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</si>
  <si>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</si>
  <si>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</si>
  <si>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</si>
  <si>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</si>
  <si>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</si>
  <si>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</si>
  <si>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</si>
  <si>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</si>
  <si>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</si>
  <si>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</si>
  <si>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</si>
  <si>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</si>
  <si>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</si>
  <si>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</si>
  <si>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</si>
  <si>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</si>
  <si>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</si>
  <si>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</si>
  <si>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</si>
  <si>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</si>
  <si>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</si>
  <si>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</si>
  <si>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</si>
  <si>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</si>
  <si>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</si>
  <si>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</si>
  <si>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</si>
  <si>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</si>
  <si>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</si>
  <si>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</si>
  <si>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</si>
  <si>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</si>
  <si>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</si>
  <si>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</si>
  <si>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</si>
  <si>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</si>
  <si>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</si>
  <si>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</si>
  <si>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</si>
  <si>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</si>
  <si>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</si>
  <si>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</si>
  <si>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</si>
  <si>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</si>
  <si>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</si>
  <si>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</si>
  <si>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</si>
  <si>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</si>
  <si>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</si>
  <si>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</si>
  <si>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</si>
  <si>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</si>
  <si>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</si>
  <si>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</si>
  <si>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</si>
  <si>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</si>
  <si>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</si>
  <si>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</si>
  <si>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</si>
  <si>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</si>
  <si>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</si>
  <si>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</si>
  <si>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</si>
  <si>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</si>
  <si>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</si>
  <si>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</si>
  <si>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</si>
  <si>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</si>
  <si>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</si>
  <si>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</si>
  <si>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</si>
  <si>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</si>
  <si>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</si>
  <si>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</si>
  <si>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</si>
  <si>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</si>
  <si>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</si>
  <si>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</si>
  <si>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</si>
  <si>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</si>
  <si>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</si>
  <si>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</si>
  <si>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</si>
  <si>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</si>
  <si>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</si>
  <si>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</si>
  <si>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</si>
  <si>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</si>
  <si>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</si>
  <si>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</si>
  <si>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</si>
  <si>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</si>
  <si>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</si>
  <si>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</si>
  <si>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</si>
  <si>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</si>
  <si>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</si>
  <si>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</si>
  <si>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</si>
  <si>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</si>
  <si>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</si>
  <si>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</si>
  <si>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</si>
  <si>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</si>
  <si>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</si>
  <si>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</si>
  <si>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</si>
  <si>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</si>
  <si>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</si>
  <si>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</si>
  <si>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</si>
  <si>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</si>
  <si>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</si>
  <si>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</si>
  <si>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</si>
  <si>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</si>
  <si>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</si>
  <si>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</si>
  <si>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</si>
  <si>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</si>
  <si>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</si>
  <si>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</si>
  <si>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</si>
  <si>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</si>
  <si>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</si>
  <si>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</si>
  <si>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</si>
  <si>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</si>
  <si>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</si>
  <si>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</si>
  <si>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</si>
  <si>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</si>
  <si>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</si>
  <si>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</si>
  <si>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</si>
  <si>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</si>
  <si>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</si>
  <si>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</si>
  <si>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</si>
  <si>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</si>
  <si>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</si>
  <si>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</si>
  <si>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</si>
  <si>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</si>
  <si>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</si>
  <si>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</si>
  <si>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</si>
  <si>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</si>
  <si>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</si>
  <si>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</si>
  <si>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</si>
  <si>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</si>
  <si>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</si>
  <si>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</si>
  <si>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</si>
  <si>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</si>
  <si>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</si>
  <si>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</si>
  <si>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</si>
  <si>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</si>
  <si>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</si>
  <si>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</si>
  <si>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</si>
  <si>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</si>
  <si>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</si>
  <si>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</si>
  <si>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</si>
  <si>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</si>
  <si>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</si>
  <si>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</si>
  <si>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</si>
  <si>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</si>
  <si>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</si>
  <si>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</si>
  <si>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</si>
  <si>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</si>
  <si>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</si>
  <si>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</si>
  <si>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</si>
  <si>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</si>
  <si>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</si>
  <si>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</si>
  <si>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</si>
  <si>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</si>
  <si>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</si>
  <si>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</si>
  <si>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</si>
  <si>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</si>
  <si>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</si>
  <si>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</si>
  <si>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</si>
  <si>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</si>
  <si>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</si>
  <si>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</si>
  <si>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</si>
  <si>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</si>
  <si>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</si>
  <si>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</si>
  <si>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</si>
  <si>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</si>
  <si>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</si>
  <si>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</si>
  <si>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</si>
  <si>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</si>
  <si>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</si>
  <si>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</si>
  <si>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</si>
  <si>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</si>
  <si>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</si>
  <si>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</si>
  <si>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</si>
  <si>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</si>
  <si>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</si>
  <si>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</si>
  <si>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</si>
  <si>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</si>
  <si>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</si>
  <si>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</si>
  <si>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</si>
  <si>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</si>
  <si>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</si>
  <si>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</si>
  <si>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</si>
  <si>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</si>
  <si>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</si>
  <si>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</si>
  <si>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</si>
  <si>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</si>
  <si>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</si>
  <si>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</si>
  <si>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</si>
  <si>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</si>
  <si>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</si>
  <si>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</si>
  <si>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</si>
  <si>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</si>
  <si>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</si>
  <si>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</si>
  <si>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</si>
  <si>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</si>
  <si>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</si>
  <si>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</si>
  <si>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</si>
  <si>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</si>
  <si>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</si>
  <si>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</si>
  <si>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</si>
  <si>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</si>
  <si>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</si>
  <si>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</si>
  <si>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</si>
  <si>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</si>
  <si>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</si>
  <si>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</si>
  <si>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</si>
  <si>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</si>
  <si>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</si>
  <si>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</si>
  <si>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</si>
  <si>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</si>
  <si>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</si>
  <si>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</si>
  <si>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</si>
  <si>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</si>
  <si>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</si>
  <si>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</si>
  <si>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</si>
  <si>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</si>
  <si>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</si>
  <si>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</si>
  <si>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</si>
  <si>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</si>
  <si>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</si>
  <si>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</si>
  <si>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</si>
  <si>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</si>
  <si>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</si>
  <si>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</si>
  <si>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</si>
  <si>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</si>
  <si>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</si>
  <si>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</si>
  <si>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</si>
  <si>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</si>
  <si>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</si>
  <si>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</si>
  <si>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</si>
  <si>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</si>
  <si>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</si>
  <si>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</si>
  <si>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</si>
  <si>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</si>
  <si>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</si>
  <si>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</si>
  <si>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</si>
  <si>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</si>
  <si>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</si>
  <si>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</si>
  <si>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</si>
  <si>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</si>
  <si>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</si>
  <si>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</si>
  <si>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</si>
  <si>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</si>
  <si>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</si>
  <si>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</si>
  <si>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</si>
  <si>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</si>
  <si>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</si>
  <si>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</si>
  <si>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</si>
  <si>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</si>
  <si>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</si>
  <si>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</si>
  <si>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</si>
  <si>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</si>
  <si>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</si>
  <si>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</si>
  <si>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</si>
  <si>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</si>
  <si>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</si>
  <si>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</si>
  <si>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</si>
  <si>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</si>
  <si>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</si>
  <si>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</si>
  <si>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</si>
  <si>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</si>
  <si>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</si>
  <si>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</si>
  <si>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</si>
  <si>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</si>
  <si>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</si>
  <si>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</si>
  <si>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</si>
  <si>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</si>
  <si>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</si>
  <si>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</si>
  <si>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</si>
  <si>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</si>
  <si>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</si>
  <si>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</si>
  <si>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</si>
  <si>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</si>
  <si>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</si>
  <si>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</si>
  <si>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</si>
  <si>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</si>
  <si>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</si>
  <si>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</si>
  <si>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</si>
  <si>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</si>
  <si>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</si>
  <si>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</si>
  <si>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</si>
  <si>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</si>
  <si>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</si>
  <si>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</si>
  <si>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</si>
  <si>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</si>
  <si>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</si>
  <si>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</si>
  <si>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</si>
  <si>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</si>
  <si>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</si>
  <si>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</si>
  <si>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</si>
  <si>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</si>
  <si>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</si>
  <si>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</si>
  <si>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</si>
  <si>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</si>
  <si>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</si>
  <si>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</si>
  <si>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</si>
  <si>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</si>
  <si>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</si>
  <si>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</si>
  <si>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</si>
  <si>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</si>
  <si>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</si>
  <si>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</si>
  <si>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</si>
  <si>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</si>
  <si>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</si>
  <si>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</si>
  <si>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</si>
  <si>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</si>
  <si>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</si>
  <si>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</si>
  <si>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</si>
  <si>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</si>
  <si>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</si>
  <si>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</si>
  <si>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</si>
  <si>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</si>
  <si>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</si>
  <si>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</si>
  <si>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</si>
  <si>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</si>
  <si>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</si>
  <si>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</si>
  <si>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</si>
  <si>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</si>
  <si>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</si>
  <si>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</si>
  <si>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</si>
  <si>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</si>
  <si>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</si>
  <si>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</si>
  <si>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</si>
  <si>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</si>
  <si>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</si>
  <si>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</si>
  <si>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</si>
  <si>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</si>
  <si>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</si>
  <si>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</si>
  <si>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</si>
  <si>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</si>
  <si>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</si>
  <si>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</si>
  <si>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</si>
  <si>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</si>
  <si>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</si>
  <si>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</si>
  <si>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</si>
  <si>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</si>
  <si>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</si>
  <si>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</si>
  <si>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</si>
  <si>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</si>
  <si>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</si>
  <si>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</si>
  <si>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</si>
  <si>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</si>
  <si>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</si>
  <si>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</si>
  <si>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</si>
  <si>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</si>
  <si>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</si>
  <si>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</si>
  <si>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</si>
  <si>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</si>
  <si>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</si>
  <si>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</si>
  <si>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</si>
  <si>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</si>
  <si>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</si>
  <si>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</si>
  <si>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</si>
  <si>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</si>
  <si>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</si>
  <si>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</si>
  <si>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</si>
  <si>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</si>
  <si>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</si>
  <si>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</si>
  <si>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</si>
  <si>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</si>
  <si>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</si>
  <si>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</si>
  <si>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</si>
  <si>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</si>
  <si>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</si>
  <si>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</si>
  <si>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</si>
  <si>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</si>
  <si>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</si>
  <si>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</si>
  <si>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</si>
  <si>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</si>
  <si>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</si>
  <si>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</si>
  <si>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</si>
  <si>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</si>
  <si>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</si>
  <si>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</si>
  <si>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</si>
  <si>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</si>
  <si>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</si>
  <si>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</si>
  <si>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</si>
  <si>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</si>
  <si>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</si>
  <si>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</si>
  <si>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</si>
  <si>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</si>
  <si>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</si>
  <si>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</si>
  <si>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</si>
  <si>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</si>
  <si>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</si>
  <si>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</si>
  <si>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</si>
  <si>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</si>
  <si>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</si>
  <si>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</si>
  <si>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</si>
  <si>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</si>
  <si>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</si>
  <si>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</si>
  <si>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</si>
  <si>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</si>
  <si>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</si>
  <si>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</si>
  <si>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</si>
  <si>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</si>
  <si>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</si>
  <si>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</si>
  <si>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</si>
  <si>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</si>
  <si>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</si>
  <si>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</si>
  <si>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</si>
  <si>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</si>
  <si>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</si>
  <si>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</si>
  <si>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</si>
  <si>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</si>
  <si>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</si>
  <si>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</si>
  <si>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</si>
  <si>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</si>
  <si>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</si>
  <si>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</si>
  <si>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</si>
  <si>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</si>
  <si>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</si>
  <si>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</si>
  <si>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</si>
  <si>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</si>
  <si>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</si>
  <si>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</si>
  <si>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</si>
  <si>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</si>
  <si>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</si>
  <si>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</si>
  <si>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</si>
  <si>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</si>
  <si>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</si>
  <si>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</si>
  <si>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</si>
  <si>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</si>
  <si>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</si>
  <si>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</si>
  <si>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</si>
  <si>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</si>
  <si>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</si>
  <si>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</si>
  <si>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</si>
  <si>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</si>
  <si>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</si>
  <si>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</si>
  <si>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</si>
  <si>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</si>
  <si>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</si>
  <si>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</si>
  <si>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</si>
  <si>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</si>
  <si>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</si>
  <si>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</si>
  <si>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</si>
  <si>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</si>
  <si>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</si>
  <si>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</si>
  <si>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</si>
  <si>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</si>
  <si>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</si>
  <si>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</si>
  <si>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</si>
  <si>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</si>
  <si>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</si>
  <si>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</si>
  <si>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</si>
  <si>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</si>
  <si>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</si>
  <si>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</si>
  <si>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</si>
  <si>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</si>
  <si>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</si>
  <si>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</si>
  <si>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</si>
  <si>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</si>
  <si>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</si>
  <si>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</si>
  <si>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</si>
  <si>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</si>
  <si>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</si>
  <si>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</si>
  <si>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</si>
  <si>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</si>
  <si>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</si>
  <si>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</si>
  <si>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</si>
  <si>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</si>
  <si>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</si>
  <si>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</si>
  <si>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</si>
  <si>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</si>
  <si>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</si>
  <si>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</si>
  <si>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</si>
  <si>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</si>
  <si>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</si>
  <si>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</si>
  <si>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</si>
  <si>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</si>
  <si>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</si>
  <si>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</si>
  <si>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</si>
  <si>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</si>
  <si>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</si>
  <si>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</si>
  <si>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</si>
  <si>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</si>
  <si>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</si>
  <si>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</si>
  <si>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</si>
  <si>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</si>
  <si>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</si>
  <si>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</si>
  <si>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</si>
  <si>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</si>
  <si>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</si>
  <si>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</si>
  <si>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</si>
  <si>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</si>
  <si>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</si>
  <si>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</si>
  <si>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</si>
  <si>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</si>
  <si>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</si>
  <si>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</si>
  <si>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</si>
  <si>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</si>
  <si>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</si>
  <si>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</si>
  <si>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</si>
  <si>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</si>
  <si>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</si>
  <si>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</si>
  <si>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</si>
  <si>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</si>
  <si>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</si>
  <si>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</si>
  <si>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</si>
  <si>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</si>
  <si>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</si>
  <si>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</si>
  <si>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</si>
  <si>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</si>
  <si>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</si>
  <si>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</si>
  <si>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</si>
  <si>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</si>
  <si>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</si>
  <si>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</si>
  <si>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</si>
  <si>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</si>
  <si>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</si>
  <si>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</si>
  <si>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</si>
  <si>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</si>
  <si>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</si>
  <si>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</si>
  <si>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</si>
  <si>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</si>
  <si>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</si>
  <si>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</si>
  <si>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</si>
  <si>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</si>
  <si>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</si>
  <si>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</si>
  <si>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</si>
  <si>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</si>
  <si>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</si>
  <si>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</si>
  <si>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</si>
  <si>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</si>
  <si>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</si>
  <si>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</si>
  <si>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</si>
  <si>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</si>
  <si>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</si>
  <si>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</si>
  <si>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</si>
  <si>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</si>
  <si>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</si>
  <si>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</si>
  <si>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</si>
  <si>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</si>
  <si>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</si>
  <si>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</si>
  <si>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</si>
  <si>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</si>
  <si>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</si>
  <si>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</si>
  <si>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</si>
  <si>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</si>
  <si>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</si>
  <si>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</si>
  <si>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</si>
  <si>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</si>
  <si>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</si>
  <si>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</si>
  <si>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</si>
  <si>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</si>
  <si>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</si>
  <si>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</si>
  <si>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</si>
  <si>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</si>
  <si>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</si>
  <si>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</si>
  <si>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</si>
  <si>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</si>
  <si>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</si>
  <si>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</si>
  <si>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</si>
  <si>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</si>
  <si>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</si>
  <si>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</si>
  <si>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</si>
  <si>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</si>
  <si>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</si>
  <si>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</si>
  <si>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</si>
  <si>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</si>
  <si>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</si>
  <si>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</si>
  <si>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</si>
  <si>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</si>
  <si>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</si>
  <si>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</si>
  <si>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</si>
  <si>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</si>
  <si>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</si>
  <si>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</si>
  <si>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</si>
  <si>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</si>
  <si>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</si>
  <si>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</si>
  <si>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</si>
  <si>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</si>
  <si>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</si>
  <si>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</si>
  <si>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</si>
  <si>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</si>
  <si>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</si>
  <si>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</si>
  <si>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</si>
  <si>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</si>
  <si>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</si>
  <si>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</si>
  <si>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</si>
  <si>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</si>
  <si>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</si>
  <si>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</si>
  <si>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</si>
  <si>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</si>
  <si>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</si>
  <si>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</si>
  <si>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</si>
  <si>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</si>
  <si>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</si>
  <si>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</si>
  <si>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</si>
  <si>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</si>
  <si>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</si>
  <si>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</si>
  <si>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</si>
  <si>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</si>
  <si>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</si>
  <si>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</si>
  <si>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</si>
  <si>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</si>
  <si>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</si>
  <si>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</si>
  <si>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</si>
  <si>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</si>
  <si>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</si>
  <si>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</si>
  <si>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</si>
  <si>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</si>
  <si>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</si>
  <si>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</si>
  <si>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</si>
  <si>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</si>
  <si>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</si>
  <si>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</si>
  <si>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</si>
  <si>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</si>
  <si>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</si>
  <si>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</si>
  <si>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</si>
  <si>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</si>
  <si>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</si>
  <si>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</si>
  <si>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</si>
  <si>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</si>
  <si>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</si>
  <si>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</si>
  <si>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</si>
  <si>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</si>
  <si>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</si>
  <si>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</si>
  <si>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</si>
  <si>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</si>
  <si>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</si>
  <si>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</si>
  <si>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</si>
  <si>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</si>
  <si>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</si>
  <si>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</si>
  <si>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</si>
  <si>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</si>
  <si>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</si>
  <si>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</si>
  <si>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</si>
  <si>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</si>
  <si>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</si>
  <si>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</si>
  <si>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</si>
  <si>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</si>
  <si>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</si>
  <si>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</si>
  <si>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</si>
  <si>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</si>
  <si>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</si>
  <si>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</si>
  <si>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</si>
  <si>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</si>
  <si>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</si>
  <si>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</si>
  <si>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</si>
  <si>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</si>
  <si>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</si>
  <si>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</si>
  <si>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</si>
  <si>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</si>
  <si>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</si>
  <si>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</si>
  <si>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</si>
  <si>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</si>
  <si>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</si>
  <si>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</si>
  <si>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</si>
  <si>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</si>
  <si>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</si>
  <si>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</si>
  <si>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</si>
  <si>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</si>
  <si>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</si>
  <si>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</si>
  <si>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</si>
  <si>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</si>
  <si>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</si>
  <si>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</si>
  <si>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</si>
  <si>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</si>
  <si>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</si>
  <si>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</si>
  <si>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</si>
  <si>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</si>
  <si>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</si>
  <si>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</si>
  <si>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</si>
  <si>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</si>
  <si>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</si>
  <si>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</si>
  <si>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</si>
  <si>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</si>
  <si>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</si>
  <si>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</si>
  <si>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</si>
  <si>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</si>
  <si>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</si>
  <si>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</si>
  <si>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</si>
  <si>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</si>
  <si>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</si>
  <si>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</si>
  <si>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</si>
  <si>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</si>
  <si>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</si>
  <si>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</si>
  <si>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</si>
  <si>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</si>
  <si>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</si>
  <si>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</si>
  <si>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</si>
  <si>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</si>
  <si>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</si>
  <si>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</si>
  <si>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</si>
  <si>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</si>
  <si>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</si>
  <si>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</si>
  <si>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</si>
  <si>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</si>
  <si>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</si>
  <si>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</si>
  <si>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</si>
  <si>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</si>
  <si>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</si>
  <si>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</si>
  <si>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</si>
  <si>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</si>
  <si>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</si>
  <si>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</si>
  <si>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</si>
  <si>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</si>
  <si>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</si>
  <si>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</si>
  <si>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</si>
  <si>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</si>
  <si>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</si>
  <si>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</si>
  <si>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</si>
  <si>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</si>
  <si>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</si>
  <si>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</si>
  <si>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</si>
  <si>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</si>
  <si>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</si>
  <si>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</si>
  <si>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</si>
  <si>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</si>
  <si>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</si>
  <si>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</si>
  <si>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</si>
  <si>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</si>
  <si>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</si>
  <si>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</si>
  <si>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</si>
  <si>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</si>
  <si>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</si>
  <si>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</si>
  <si>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</si>
  <si>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</si>
  <si>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</si>
  <si>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</si>
  <si>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</si>
  <si>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</si>
  <si>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</si>
  <si>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</si>
  <si>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</si>
  <si>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</si>
  <si>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</si>
  <si>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</si>
  <si>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</si>
  <si>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</si>
  <si>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</si>
  <si>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</si>
  <si>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</si>
  <si>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</si>
  <si>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</si>
  <si>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</si>
  <si>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</si>
  <si>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</si>
  <si>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</si>
  <si>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</si>
  <si>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</si>
  <si>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</si>
  <si>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</si>
  <si>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</si>
  <si>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</si>
  <si>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</si>
  <si>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</si>
  <si>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</si>
  <si>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</si>
  <si>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</si>
  <si>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</si>
  <si>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</si>
  <si>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</si>
  <si>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</si>
  <si>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</si>
  <si>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</si>
  <si>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</si>
  <si>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</si>
  <si>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</si>
  <si>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</si>
  <si>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</si>
  <si>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</si>
  <si>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</si>
  <si>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</si>
  <si>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</si>
  <si>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</si>
  <si>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</si>
  <si>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</si>
  <si>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</si>
  <si>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</si>
  <si>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</si>
  <si>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</si>
  <si>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</si>
  <si>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</si>
  <si>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</si>
  <si>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</si>
  <si>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</si>
  <si>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</si>
  <si>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</si>
  <si>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</si>
  <si>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</si>
  <si>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</si>
  <si>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</si>
  <si>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</si>
  <si>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</si>
  <si>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</si>
  <si>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</si>
  <si>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</si>
  <si>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</si>
  <si>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</si>
  <si>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</si>
  <si>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</si>
  <si>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</si>
  <si>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</si>
  <si>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</si>
  <si>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</si>
  <si>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</si>
  <si>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</si>
  <si>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</si>
  <si>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</si>
  <si>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</si>
  <si>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</si>
  <si>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</si>
  <si>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</si>
  <si>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</si>
  <si>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</si>
  <si>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</si>
  <si>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</si>
  <si>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</si>
  <si>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</si>
  <si>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</si>
  <si>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</si>
  <si>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</si>
  <si>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</si>
  <si>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</si>
  <si>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</si>
  <si>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</si>
  <si>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</si>
  <si>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</si>
  <si>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</si>
  <si>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</si>
  <si>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</si>
  <si>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</si>
  <si>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</si>
  <si>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</si>
  <si>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</si>
  <si>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</si>
  <si>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</si>
  <si>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</si>
  <si>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</si>
  <si>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</si>
  <si>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</si>
  <si>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</si>
  <si>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</si>
  <si>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</si>
  <si>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</si>
  <si>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</si>
  <si>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</si>
  <si>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</si>
  <si>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</si>
  <si>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</si>
  <si>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</si>
  <si>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</si>
  <si>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</si>
  <si>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</si>
  <si>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</si>
  <si>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</si>
  <si>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</si>
  <si>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</si>
  <si>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</si>
  <si>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</si>
  <si>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</si>
  <si>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</si>
  <si>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</si>
  <si>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</si>
  <si>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</si>
  <si>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</si>
  <si>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</si>
  <si>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</si>
  <si>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</si>
  <si>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</si>
  <si>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</si>
  <si>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</si>
  <si>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</si>
  <si>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</si>
  <si>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</si>
  <si>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</si>
  <si>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</si>
  <si>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</si>
  <si>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</si>
  <si>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</si>
  <si>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</si>
  <si>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</si>
  <si>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</si>
  <si>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</si>
  <si>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</si>
  <si>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</si>
  <si>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</si>
  <si>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</si>
  <si>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</si>
  <si>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</si>
  <si>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</si>
  <si>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</si>
  <si>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</si>
  <si>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</si>
  <si>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</si>
  <si>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</si>
  <si>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</si>
  <si>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</si>
  <si>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</si>
  <si>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</si>
  <si>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</si>
  <si>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</si>
  <si>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</si>
  <si>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</si>
  <si>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</si>
  <si>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</si>
  <si>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</si>
  <si>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</si>
  <si>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</si>
  <si>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</si>
  <si>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</si>
  <si>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</si>
  <si>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</si>
  <si>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</si>
  <si>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</si>
  <si>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</si>
  <si>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</si>
  <si>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</si>
  <si>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</si>
  <si>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</si>
  <si>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</si>
  <si>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</si>
  <si>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</si>
  <si>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</si>
  <si>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</si>
  <si>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</si>
  <si>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</si>
  <si>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</si>
  <si>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</si>
  <si>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</si>
  <si>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</si>
  <si>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</si>
  <si>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</si>
  <si>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</si>
  <si>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</si>
  <si>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</si>
  <si>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</si>
  <si>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</si>
  <si>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</si>
  <si>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</si>
  <si>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</si>
  <si>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</si>
  <si>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</si>
  <si>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</si>
  <si>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</si>
  <si>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</si>
  <si>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</si>
  <si>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</si>
  <si>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</si>
  <si>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</si>
  <si>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</si>
  <si>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</si>
  <si>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</si>
  <si>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</si>
  <si>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</si>
  <si>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</si>
  <si>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</si>
  <si>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</si>
  <si>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</si>
  <si>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</si>
  <si>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</si>
  <si>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</si>
  <si>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</si>
  <si>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</si>
  <si>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</si>
  <si>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</si>
  <si>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</si>
  <si>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</si>
  <si>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</si>
  <si>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</si>
  <si>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</si>
  <si>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</si>
  <si>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</si>
  <si>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</si>
  <si>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</si>
  <si>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</si>
  <si>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</si>
  <si>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</si>
  <si>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</si>
  <si>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</si>
  <si>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</si>
  <si>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</si>
  <si>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</si>
  <si>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</si>
  <si>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</si>
  <si>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</si>
  <si>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</si>
  <si>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</si>
  <si>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</si>
  <si>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</si>
  <si>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</si>
  <si>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</si>
  <si>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</si>
  <si>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</si>
  <si>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</si>
  <si>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</si>
  <si>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</si>
  <si>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</si>
  <si>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</si>
  <si>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</si>
  <si>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</si>
  <si>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</si>
  <si>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</si>
  <si>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</si>
  <si>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</si>
  <si>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</si>
  <si>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</si>
  <si>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</si>
  <si>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</si>
  <si>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</si>
  <si>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</si>
  <si>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</si>
  <si>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</si>
  <si>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</si>
  <si>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</si>
  <si>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</si>
  <si>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</si>
  <si>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</si>
  <si>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</si>
  <si>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</si>
  <si>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</si>
  <si>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</si>
  <si>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</si>
  <si>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</si>
  <si>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</si>
  <si>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</si>
  <si>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</si>
  <si>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</si>
  <si>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</si>
  <si>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</si>
  <si>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</si>
  <si>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</si>
  <si>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</si>
  <si>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</si>
  <si>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</si>
  <si>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</si>
  <si>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</si>
  <si>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</si>
  <si>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</si>
  <si>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</si>
  <si>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</si>
  <si>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</si>
  <si>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</si>
  <si>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</si>
  <si>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</si>
  <si>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</si>
  <si>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</si>
  <si>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</si>
  <si>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</si>
  <si>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</si>
  <si>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</si>
  <si>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</si>
  <si>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</si>
  <si>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</si>
  <si>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</si>
  <si>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</si>
  <si>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</si>
  <si>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</si>
  <si>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</si>
  <si>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</si>
  <si>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</si>
  <si>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</si>
  <si>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</si>
  <si>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</si>
  <si>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</si>
  <si>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</si>
  <si>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</si>
  <si>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</si>
  <si>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</si>
  <si>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</si>
  <si>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</si>
  <si>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</si>
  <si>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</si>
  <si>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</si>
  <si>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</si>
  <si>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</si>
  <si>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</si>
  <si>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</si>
  <si>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</si>
  <si>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</si>
  <si>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</si>
  <si>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</si>
  <si>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</si>
  <si>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</si>
  <si>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</si>
  <si>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</si>
  <si>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</si>
  <si>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</si>
  <si>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</si>
  <si>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</si>
  <si>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</si>
  <si>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</si>
  <si>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</si>
  <si>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</si>
  <si>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</si>
  <si>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</si>
  <si>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</si>
  <si>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</si>
  <si>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</si>
  <si>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</si>
  <si>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</si>
  <si>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</si>
  <si>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</si>
  <si>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</si>
  <si>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</si>
  <si>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</si>
  <si>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</si>
  <si>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</si>
  <si>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</si>
  <si>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</si>
  <si>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</si>
  <si>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</si>
  <si>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</si>
  <si>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</si>
  <si>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</si>
  <si>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</si>
  <si>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</si>
  <si>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</si>
  <si>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</si>
  <si>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</si>
  <si>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</si>
  <si>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</si>
  <si>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</si>
  <si>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</si>
  <si>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</si>
  <si>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</si>
  <si>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</si>
  <si>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</si>
  <si>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</si>
  <si>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</si>
  <si>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</si>
  <si>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</si>
  <si>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</si>
  <si>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</si>
  <si>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</si>
  <si>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</si>
  <si>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</si>
  <si>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</si>
  <si>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</si>
  <si>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</si>
  <si>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</si>
  <si>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</si>
  <si>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</si>
  <si>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</si>
  <si>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</si>
  <si>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</si>
  <si>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</si>
  <si>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</si>
  <si>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</si>
  <si>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</si>
  <si>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</si>
  <si>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</si>
  <si>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</si>
  <si>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</si>
  <si>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</si>
  <si>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</si>
  <si>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</si>
  <si>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</si>
  <si>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</si>
  <si>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</si>
  <si>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</si>
  <si>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</si>
  <si>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</si>
  <si>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</si>
  <si>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</si>
  <si>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</si>
  <si>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</si>
  <si>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</si>
  <si>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</si>
  <si>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</si>
  <si>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</si>
  <si>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</si>
  <si>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</si>
  <si>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</si>
  <si>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</si>
  <si>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</si>
  <si>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</si>
  <si>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</si>
  <si>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</si>
  <si>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</si>
  <si>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</si>
  <si>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</si>
  <si>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</si>
  <si>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</si>
  <si>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</si>
  <si>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</si>
  <si>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</si>
  <si>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</si>
  <si>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</si>
  <si>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</si>
  <si>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</si>
  <si>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</si>
  <si>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</si>
  <si>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</si>
  <si>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</si>
  <si>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</si>
  <si>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</si>
  <si>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</si>
  <si>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</si>
  <si>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</si>
  <si>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</si>
  <si>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</si>
  <si>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</si>
  <si>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</si>
  <si>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</si>
  <si>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</si>
  <si>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</si>
  <si>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</si>
  <si>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</si>
  <si>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</si>
  <si>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</si>
  <si>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</si>
  <si>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</si>
  <si>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</si>
  <si>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</si>
  <si>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</si>
  <si>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</si>
  <si>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</si>
  <si>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</si>
  <si>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</si>
  <si>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</si>
  <si>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</si>
  <si>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</si>
  <si>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</si>
  <si>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</si>
  <si>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</si>
  <si>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</si>
  <si>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</si>
  <si>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</si>
  <si>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</si>
  <si>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</si>
  <si>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</si>
  <si>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</si>
  <si>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</si>
  <si>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</si>
  <si>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</si>
  <si>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</si>
  <si>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</si>
  <si>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</si>
  <si>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</si>
  <si>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</si>
  <si>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</si>
  <si>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</si>
  <si>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</si>
  <si>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</si>
  <si>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</si>
  <si>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</si>
  <si>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</si>
  <si>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</si>
  <si>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</si>
  <si>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</si>
  <si>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</si>
  <si>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</si>
  <si>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</si>
  <si>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</si>
  <si>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</si>
  <si>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</si>
  <si>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</si>
  <si>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</si>
  <si>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</si>
  <si>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</si>
  <si>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</si>
  <si>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</si>
  <si>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</si>
  <si>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</si>
  <si>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</si>
  <si>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</si>
  <si>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</si>
  <si>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</si>
  <si>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</si>
  <si>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</si>
  <si>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</si>
  <si>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</si>
  <si>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</si>
  <si>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</si>
  <si>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</si>
  <si>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</si>
  <si>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</si>
  <si>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</si>
  <si>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</si>
  <si>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</si>
  <si>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</si>
  <si>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</si>
  <si>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</si>
  <si>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</si>
  <si>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</si>
  <si>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</si>
  <si>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</si>
  <si>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</si>
  <si>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</si>
  <si>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</si>
  <si>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</si>
  <si>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</si>
  <si>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</si>
  <si>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</si>
  <si>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</si>
  <si>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</si>
  <si>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</si>
  <si>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</si>
  <si>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</si>
  <si>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</si>
  <si>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</si>
  <si>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</si>
  <si>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</si>
  <si>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</si>
  <si>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</si>
  <si>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</si>
  <si>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</si>
  <si>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</si>
  <si>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</si>
  <si>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</si>
  <si>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</si>
  <si>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</si>
  <si>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</si>
  <si>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</si>
  <si>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</si>
  <si>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</si>
  <si>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</si>
  <si>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</si>
  <si>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</si>
  <si>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</si>
  <si>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</si>
  <si>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</si>
  <si>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</si>
  <si>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</si>
  <si>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</si>
  <si>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</si>
  <si>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</si>
  <si>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</si>
  <si>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</si>
  <si>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</si>
  <si>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</si>
  <si>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</si>
  <si>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</si>
  <si>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</si>
  <si>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</si>
  <si>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</si>
  <si>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</si>
  <si>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</si>
  <si>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</si>
  <si>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</si>
  <si>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</si>
  <si>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</si>
  <si>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</si>
  <si>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</si>
  <si>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</si>
  <si>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</si>
  <si>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</si>
  <si>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</si>
  <si>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</si>
  <si>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</si>
  <si>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</si>
  <si>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</si>
  <si>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</si>
  <si>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</si>
  <si>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</si>
  <si>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</si>
  <si>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</si>
  <si>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</si>
  <si>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</si>
  <si>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</si>
  <si>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</si>
  <si>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</si>
  <si>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</si>
  <si>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</si>
  <si>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</si>
  <si>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</si>
  <si>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</si>
  <si>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</si>
  <si>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</si>
  <si>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</si>
  <si>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</si>
  <si>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</si>
  <si>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</si>
  <si>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</si>
  <si>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</si>
  <si>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</si>
  <si>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</si>
  <si>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</si>
  <si>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</si>
  <si>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</si>
  <si>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</si>
  <si>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</si>
  <si>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</si>
  <si>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</si>
  <si>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</si>
  <si>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</si>
  <si>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</si>
  <si>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</si>
  <si>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</si>
  <si>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</si>
  <si>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</si>
  <si>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</si>
  <si>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</si>
  <si>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</si>
  <si>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</si>
  <si>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</si>
  <si>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</si>
  <si>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</si>
  <si>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</si>
  <si>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</si>
  <si>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</si>
  <si>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</si>
  <si>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</si>
  <si>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</si>
  <si>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</si>
  <si>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</si>
  <si>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</si>
  <si>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</si>
  <si>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</si>
  <si>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</si>
  <si>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</si>
  <si>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</si>
  <si>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</si>
  <si>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</si>
  <si>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</si>
  <si>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</si>
  <si>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</si>
  <si>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</si>
  <si>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</si>
  <si>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</si>
  <si>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</si>
  <si>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</si>
  <si>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</si>
  <si>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</si>
  <si>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</si>
  <si>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</si>
  <si>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</si>
  <si>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</si>
  <si>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</si>
  <si>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</si>
  <si>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</si>
  <si>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</si>
  <si>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</si>
  <si>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</si>
  <si>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</si>
  <si>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</si>
  <si>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</si>
  <si>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</si>
  <si>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</si>
  <si>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</si>
  <si>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</si>
  <si>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</si>
  <si>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</si>
  <si>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</si>
  <si>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</si>
  <si>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</si>
  <si>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</si>
  <si>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</si>
  <si>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</si>
  <si>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</si>
  <si>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</si>
  <si>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</si>
  <si>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</si>
  <si>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</si>
  <si>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</si>
  <si>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</si>
  <si>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</si>
  <si>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</si>
  <si>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</si>
  <si>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</si>
  <si>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</si>
  <si>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</si>
  <si>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</si>
  <si>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</si>
  <si>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</si>
  <si>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</si>
  <si>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</si>
  <si>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</si>
  <si>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</si>
  <si>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</si>
  <si>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</si>
  <si>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</si>
  <si>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</si>
  <si>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</si>
  <si>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</si>
  <si>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</si>
  <si>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</si>
  <si>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</si>
  <si>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</si>
  <si>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</si>
  <si>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</si>
  <si>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</si>
  <si>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</si>
  <si>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</si>
  <si>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</si>
  <si>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</si>
  <si>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</si>
  <si>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</si>
  <si>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</si>
  <si>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</si>
  <si>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</si>
  <si>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</si>
  <si>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</si>
  <si>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</si>
  <si>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</si>
  <si>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</si>
  <si>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</si>
  <si>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</si>
  <si>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</si>
  <si>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</si>
  <si>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</si>
  <si>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</si>
  <si>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</si>
  <si>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</si>
  <si>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</si>
  <si>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</si>
  <si>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</si>
  <si>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</si>
  <si>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</si>
  <si>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</si>
  <si>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</si>
  <si>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</si>
  <si>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</si>
  <si>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</si>
  <si>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</si>
  <si>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</si>
  <si>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</si>
  <si>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</si>
  <si>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</si>
  <si>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</si>
  <si>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</si>
  <si>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</si>
  <si>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</si>
  <si>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</si>
  <si>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</si>
  <si>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</si>
  <si>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</si>
  <si>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</si>
  <si>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</si>
  <si>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</si>
  <si>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</si>
  <si>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</si>
  <si>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</si>
  <si>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</si>
  <si>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</si>
  <si>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</si>
  <si>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</si>
  <si>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</si>
  <si>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</si>
  <si>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</si>
  <si>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</si>
  <si>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</si>
  <si>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</si>
  <si>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</si>
  <si>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</si>
  <si>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</si>
  <si>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</si>
  <si>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</si>
  <si>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</si>
  <si>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</si>
  <si>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</si>
  <si>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</si>
  <si>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</si>
  <si>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</si>
  <si>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</si>
  <si>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</si>
  <si>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</si>
  <si>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</si>
  <si>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</si>
  <si>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</si>
  <si>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</si>
  <si>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</si>
  <si>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</si>
  <si>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</si>
  <si>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</si>
  <si>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</si>
  <si>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</si>
  <si>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</si>
  <si>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</si>
  <si>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</si>
  <si>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</si>
  <si>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</si>
  <si>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</si>
  <si>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</si>
  <si>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</si>
  <si>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</si>
  <si>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</si>
  <si>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</si>
  <si>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</si>
  <si>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</si>
  <si>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</si>
  <si>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</si>
  <si>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</si>
  <si>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</si>
  <si>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</si>
  <si>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</si>
  <si>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</si>
  <si>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</si>
  <si>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</si>
  <si>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</si>
  <si>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</si>
  <si>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</si>
  <si>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</si>
  <si>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</si>
  <si>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</si>
  <si>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</si>
  <si>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</si>
  <si>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</si>
  <si>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</si>
  <si>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</si>
  <si>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</si>
  <si>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</si>
  <si>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</si>
  <si>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</si>
  <si>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</si>
  <si>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</si>
  <si>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</si>
  <si>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</si>
  <si>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</si>
  <si>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</si>
  <si>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</si>
  <si>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</si>
  <si>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</si>
  <si>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</si>
  <si>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</si>
  <si>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</si>
  <si>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</si>
  <si>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</si>
  <si>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</si>
  <si>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</si>
  <si>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</si>
  <si>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</si>
  <si>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</si>
  <si>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</si>
  <si>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</si>
  <si>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</si>
  <si>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</si>
  <si>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</si>
  <si>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</si>
  <si>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</si>
  <si>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</si>
  <si>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</si>
  <si>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</si>
  <si>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</si>
  <si>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</si>
  <si>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</si>
  <si>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</si>
  <si>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</si>
  <si>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</si>
  <si>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</si>
  <si>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</si>
  <si>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</si>
  <si>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</si>
  <si>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</si>
  <si>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</si>
  <si>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</si>
  <si>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</si>
  <si>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</si>
  <si>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</si>
  <si>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</si>
  <si>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</si>
  <si>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</si>
  <si>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</si>
  <si>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</si>
  <si>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</si>
  <si>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</si>
  <si>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</si>
  <si>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</si>
  <si>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</si>
  <si>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</si>
  <si>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</si>
  <si>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</si>
  <si>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</si>
  <si>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</si>
  <si>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</si>
  <si>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</si>
  <si>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</si>
  <si>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</si>
  <si>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</si>
  <si>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</si>
  <si>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</si>
  <si>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</si>
  <si>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</si>
  <si>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</si>
  <si>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</si>
  <si>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</si>
  <si>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</si>
  <si>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</si>
  <si>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</si>
  <si>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</si>
  <si>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</si>
  <si>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</si>
  <si>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</si>
  <si>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</si>
  <si>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</si>
  <si>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</si>
  <si>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</si>
  <si>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</si>
  <si>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</si>
  <si>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</si>
  <si>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</si>
  <si>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</si>
  <si>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</si>
  <si>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</si>
  <si>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</si>
  <si>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</si>
  <si>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</si>
  <si>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</si>
  <si>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</si>
  <si>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</si>
  <si>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</si>
  <si>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</si>
  <si>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</si>
  <si>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</si>
  <si>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</si>
  <si>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</si>
  <si>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</si>
  <si>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</si>
  <si>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</si>
  <si>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</si>
  <si>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</si>
  <si>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</si>
  <si>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</si>
  <si>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</si>
  <si>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</si>
  <si>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</si>
  <si>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</si>
  <si>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</si>
  <si>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</si>
  <si>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</si>
  <si>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</si>
  <si>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</si>
  <si>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</si>
  <si>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</si>
  <si>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</si>
  <si>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</si>
  <si>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</si>
  <si>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</si>
  <si>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</si>
  <si>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</si>
  <si>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</si>
  <si>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</si>
  <si>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</si>
  <si>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</si>
  <si>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</si>
  <si>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</si>
  <si>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</si>
  <si>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</si>
  <si>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</si>
  <si>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</si>
  <si>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</si>
  <si>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</si>
  <si>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</si>
  <si>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</si>
  <si>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</si>
  <si>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</si>
  <si>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</si>
  <si>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</si>
  <si>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</si>
  <si>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</si>
  <si>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</si>
  <si>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</si>
  <si>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</si>
  <si>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</si>
  <si>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</si>
  <si>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</si>
  <si>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</si>
  <si>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</si>
  <si>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</si>
  <si>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</si>
  <si>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</si>
  <si>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</si>
  <si>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</si>
  <si>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</si>
  <si>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</si>
  <si>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</si>
  <si>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</si>
  <si>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</si>
  <si>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</si>
  <si>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</si>
  <si>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</si>
  <si>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</si>
  <si>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</si>
  <si>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</si>
  <si>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</si>
  <si>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</si>
  <si>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</si>
  <si>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</si>
  <si>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</si>
  <si>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</si>
  <si>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</si>
  <si>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</si>
  <si>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</si>
  <si>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</si>
  <si>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</si>
  <si>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</si>
  <si>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</si>
  <si>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</si>
  <si>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</si>
  <si>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</si>
  <si>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</si>
  <si>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</si>
  <si>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</si>
  <si>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</si>
  <si>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</si>
  <si>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</si>
  <si>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</si>
  <si>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</si>
  <si>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</si>
  <si>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</si>
  <si>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</si>
  <si>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</si>
  <si>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</si>
  <si>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</si>
  <si>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</si>
  <si>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</si>
  <si>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</si>
  <si>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</si>
  <si>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</si>
  <si>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</si>
  <si>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</si>
  <si>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</si>
  <si>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</si>
  <si>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</si>
  <si>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</si>
  <si>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</si>
  <si>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</si>
  <si>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</si>
  <si>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</si>
  <si>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</si>
  <si>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</si>
  <si>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</si>
  <si>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</si>
  <si>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</si>
  <si>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</si>
  <si>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</si>
  <si>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</si>
  <si>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</si>
  <si>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</si>
  <si>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</si>
  <si>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</si>
  <si>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</si>
  <si>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</si>
  <si>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</si>
  <si>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</si>
  <si>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</si>
  <si>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</si>
  <si>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</si>
  <si>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</si>
  <si>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</si>
  <si>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</si>
  <si>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</si>
  <si>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</si>
  <si>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</si>
  <si>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</si>
  <si>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</si>
  <si>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</si>
  <si>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</si>
  <si>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</si>
  <si>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</si>
  <si>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</si>
  <si>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</si>
  <si>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</si>
  <si>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</si>
  <si>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</si>
  <si>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</si>
  <si>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</si>
  <si>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</si>
  <si>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</si>
  <si>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</si>
  <si>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</si>
  <si>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</si>
  <si>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</si>
  <si>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</si>
  <si>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</si>
  <si>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</si>
  <si>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</si>
  <si>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</si>
  <si>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</si>
  <si>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</si>
  <si>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</si>
  <si>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</si>
  <si>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</si>
  <si>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</si>
  <si>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</si>
  <si>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</si>
  <si>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</si>
  <si>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</si>
  <si>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</si>
  <si>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</si>
  <si>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</si>
  <si>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</si>
  <si>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</si>
  <si>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</si>
  <si>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</si>
  <si>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</si>
  <si>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</si>
  <si>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</si>
  <si>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</si>
  <si>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</si>
  <si>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</si>
  <si>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</si>
  <si>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</si>
  <si>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</si>
  <si>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</si>
  <si>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</si>
  <si>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</si>
  <si>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</si>
  <si>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</si>
  <si>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</si>
  <si>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</si>
  <si>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</si>
  <si>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</si>
  <si>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</si>
  <si>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</si>
  <si>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</si>
  <si>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</si>
  <si>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</si>
  <si>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</si>
  <si>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</si>
  <si>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</si>
  <si>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</si>
  <si>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</si>
  <si>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</si>
  <si>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</si>
  <si>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</si>
  <si>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</si>
  <si>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</si>
  <si>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</si>
  <si>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</si>
  <si>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</si>
  <si>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</si>
  <si>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</si>
  <si>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</si>
  <si>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</si>
  <si>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</si>
  <si>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</si>
  <si>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</si>
  <si>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</si>
  <si>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</si>
  <si>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</si>
  <si>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</si>
  <si>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</si>
  <si>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</si>
  <si>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</si>
  <si>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</si>
  <si>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</si>
  <si>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</si>
  <si>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</si>
  <si>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</si>
  <si>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</si>
  <si>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</si>
  <si>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</si>
  <si>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</si>
  <si>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</si>
  <si>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</si>
  <si>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</si>
  <si>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</si>
  <si>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</si>
  <si>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</si>
  <si>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</si>
  <si>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</si>
  <si>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</si>
  <si>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</si>
  <si>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</si>
  <si>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</si>
  <si>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</si>
  <si>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</si>
  <si>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</si>
  <si>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</si>
  <si>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</si>
  <si>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</si>
  <si>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</si>
  <si>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</si>
  <si>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</si>
  <si>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</si>
  <si>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</si>
  <si>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</si>
  <si>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</si>
  <si>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</si>
  <si>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</si>
  <si>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</si>
  <si>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</si>
  <si>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</si>
  <si>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</si>
  <si>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</si>
  <si>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</si>
  <si>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</si>
  <si>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</si>
  <si>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</si>
  <si>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</si>
  <si>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</si>
  <si>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</si>
  <si>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</si>
  <si>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</si>
  <si>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</si>
  <si>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</si>
  <si>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</si>
  <si>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</si>
  <si>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</si>
  <si>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</si>
  <si>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</si>
  <si>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</si>
  <si>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</si>
  <si>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</si>
  <si>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</si>
  <si>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</si>
  <si>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</si>
  <si>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</si>
  <si>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</si>
  <si>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</si>
  <si>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</si>
  <si>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</si>
  <si>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</si>
  <si>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</si>
  <si>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</si>
  <si>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</si>
  <si>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</si>
  <si>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</si>
  <si>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</si>
  <si>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</si>
  <si>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</si>
  <si>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</si>
  <si>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</si>
  <si>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</si>
  <si>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</si>
  <si>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</si>
  <si>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</si>
  <si>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</si>
  <si>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</si>
  <si>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</si>
  <si>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</si>
  <si>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</si>
  <si>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</si>
  <si>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</si>
  <si>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</si>
  <si>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</si>
  <si>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</si>
  <si>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</si>
  <si>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</si>
  <si>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</si>
  <si>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</si>
  <si>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</si>
  <si>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</si>
  <si>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</si>
  <si>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</si>
  <si>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</si>
  <si>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</si>
  <si>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</si>
  <si>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</si>
  <si>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</si>
  <si>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</si>
  <si>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</si>
  <si>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</si>
  <si>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</si>
  <si>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</si>
  <si>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</si>
  <si>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</si>
  <si>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</si>
  <si>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</si>
  <si>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</si>
  <si>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</si>
  <si>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</si>
  <si>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</si>
  <si>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</si>
  <si>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</si>
  <si>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</si>
  <si>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</si>
  <si>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</si>
  <si>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</si>
  <si>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</si>
  <si>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</si>
  <si>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</si>
  <si>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</si>
  <si>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</si>
  <si>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</si>
  <si>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</si>
  <si>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</si>
  <si>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</si>
  <si>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</si>
  <si>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</si>
  <si>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</si>
  <si>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</si>
  <si>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</si>
  <si>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</si>
  <si>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</si>
  <si>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</si>
  <si>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</si>
  <si>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</si>
  <si>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</si>
  <si>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</si>
  <si>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</si>
  <si>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</si>
  <si>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</si>
  <si>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</si>
  <si>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</si>
  <si>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</si>
  <si>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</si>
  <si>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</si>
  <si>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</si>
  <si>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</si>
  <si>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</si>
  <si>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</si>
  <si>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</si>
  <si>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</si>
  <si>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</si>
  <si>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</si>
  <si>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</si>
  <si>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</si>
  <si>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</si>
  <si>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</si>
  <si>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</si>
  <si>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</si>
  <si>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</si>
  <si>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</si>
  <si>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</si>
  <si>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</si>
  <si>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</si>
  <si>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</si>
  <si>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</si>
  <si>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</si>
  <si>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</si>
  <si>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</si>
  <si>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</si>
  <si>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</si>
  <si>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</si>
  <si>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</si>
  <si>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</si>
  <si>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</si>
  <si>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</si>
  <si>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</si>
  <si>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</si>
  <si>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</si>
  <si>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</si>
  <si>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</si>
  <si>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</si>
  <si>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</si>
  <si>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</si>
  <si>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</si>
  <si>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</si>
  <si>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</si>
  <si>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</si>
  <si>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</si>
  <si>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</si>
  <si>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</si>
  <si>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</si>
  <si>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</si>
  <si>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</si>
  <si>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</si>
  <si>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</si>
  <si>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</si>
  <si>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</si>
  <si>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</si>
  <si>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</si>
  <si>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</si>
  <si>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</si>
  <si>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</si>
  <si>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</si>
  <si>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</si>
  <si>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</si>
  <si>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</si>
  <si>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</si>
  <si>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</si>
  <si>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</si>
  <si>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</si>
  <si>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</si>
  <si>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</si>
  <si>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</si>
  <si>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</si>
  <si>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</si>
  <si>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</si>
  <si>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</si>
  <si>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</si>
  <si>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</si>
  <si>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</si>
  <si>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</si>
  <si>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</si>
  <si>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</si>
  <si>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</si>
  <si>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</si>
  <si>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</si>
  <si>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</si>
  <si>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</si>
  <si>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</si>
  <si>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</si>
  <si>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</si>
  <si>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</si>
  <si>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</si>
  <si>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</si>
  <si>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</si>
  <si>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</si>
  <si>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</si>
  <si>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</si>
  <si>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</si>
  <si>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</si>
  <si>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</si>
  <si>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</si>
  <si>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</si>
  <si>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</si>
  <si>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</si>
  <si>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</si>
  <si>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</si>
  <si>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</si>
  <si>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</si>
  <si>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</si>
  <si>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</si>
  <si>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</si>
  <si>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</si>
  <si>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</si>
  <si>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</si>
  <si>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</si>
  <si>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</si>
  <si>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</si>
  <si>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</si>
  <si>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</si>
  <si>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</si>
  <si>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</si>
  <si>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</si>
  <si>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</si>
  <si>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</si>
  <si>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</si>
  <si>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</si>
  <si>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</si>
  <si>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</si>
  <si>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</si>
  <si>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</si>
  <si>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</si>
  <si>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</si>
  <si>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</si>
  <si>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</si>
  <si>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</si>
  <si>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</si>
  <si>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</si>
  <si>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</si>
  <si>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</si>
  <si>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</si>
  <si>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</si>
  <si>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</si>
  <si>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</si>
  <si>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</si>
  <si>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</si>
  <si>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</si>
  <si>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</si>
  <si>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</si>
  <si>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</si>
  <si>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</si>
  <si>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</si>
  <si>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</si>
  <si>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</si>
  <si>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</si>
  <si>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</si>
  <si>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</si>
  <si>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</si>
  <si>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</si>
  <si>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</si>
  <si>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</si>
  <si>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</si>
  <si>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</si>
  <si>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</si>
  <si>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</si>
  <si>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</si>
  <si>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</si>
  <si>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</si>
  <si>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</si>
  <si>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</si>
  <si>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</si>
  <si>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</si>
  <si>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</si>
  <si>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</si>
  <si>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</si>
  <si>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</si>
  <si>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</si>
  <si>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</si>
  <si>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</si>
  <si>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</si>
  <si>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</si>
  <si>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</si>
  <si>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</si>
  <si>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</si>
  <si>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</si>
  <si>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</si>
  <si>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</si>
  <si>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</si>
  <si>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</si>
  <si>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</si>
  <si>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</si>
  <si>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</si>
  <si>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</si>
  <si>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</si>
  <si>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</si>
  <si>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</si>
  <si>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</si>
  <si>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</si>
  <si>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</si>
  <si>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</si>
  <si>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</si>
  <si>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</si>
  <si>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</si>
  <si>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</si>
  <si>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</si>
  <si>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</si>
  <si>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</si>
  <si>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</si>
  <si>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</si>
  <si>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</si>
  <si>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</si>
  <si>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</si>
  <si>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</si>
  <si>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</si>
  <si>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</si>
  <si>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</si>
  <si>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</si>
  <si>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</si>
  <si>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</si>
  <si>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</si>
  <si>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</si>
  <si>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</si>
  <si>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</si>
  <si>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</si>
  <si>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</si>
  <si>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</si>
  <si>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</si>
  <si>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</si>
  <si>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</si>
  <si>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</si>
  <si>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</si>
  <si>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</si>
  <si>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</si>
  <si>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</si>
  <si>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</si>
  <si>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</si>
  <si>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</si>
  <si>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</si>
  <si>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</si>
  <si>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</si>
  <si>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</si>
  <si>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</si>
  <si>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</si>
  <si>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</si>
  <si>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</si>
  <si>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</si>
  <si>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</si>
  <si>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</si>
  <si>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</si>
  <si>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</si>
  <si>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</si>
  <si>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</si>
  <si>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</si>
  <si>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</si>
  <si>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</si>
  <si>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</si>
  <si>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</si>
  <si>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</si>
  <si>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</si>
  <si>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</si>
  <si>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</si>
  <si>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</si>
  <si>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</si>
  <si>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</si>
  <si>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</si>
  <si>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</si>
  <si>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</si>
  <si>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</si>
  <si>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</si>
  <si>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</si>
  <si>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</si>
  <si>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</si>
  <si>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</si>
  <si>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</si>
  <si>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</si>
  <si>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</si>
  <si>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</si>
  <si>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</si>
  <si>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</si>
  <si>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</si>
  <si>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</si>
  <si>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</si>
  <si>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</si>
  <si>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</si>
  <si>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</si>
  <si>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</si>
  <si>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</si>
  <si>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</si>
  <si>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</si>
  <si>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</si>
  <si>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</si>
  <si>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</si>
  <si>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</si>
  <si>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</si>
  <si>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</si>
  <si>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</si>
  <si>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</si>
  <si>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</si>
  <si>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</si>
  <si>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</si>
  <si>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</si>
  <si>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</si>
  <si>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</si>
  <si>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</si>
  <si>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</si>
  <si>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</si>
  <si>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</si>
  <si>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</si>
  <si>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</si>
  <si>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</si>
  <si>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</si>
  <si>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</si>
  <si>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</si>
  <si>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</si>
  <si>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</si>
  <si>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</si>
  <si>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</si>
  <si>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</si>
  <si>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</si>
  <si>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</si>
  <si>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</si>
  <si>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</si>
  <si>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</si>
  <si>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</si>
  <si>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</si>
  <si>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</si>
  <si>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</si>
  <si>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</si>
  <si>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</si>
  <si>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</si>
  <si>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</si>
  <si>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</si>
  <si>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</si>
  <si>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</si>
  <si>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</si>
  <si>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</si>
  <si>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</si>
  <si>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</si>
  <si>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</si>
  <si>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</si>
  <si>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</si>
  <si>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</si>
  <si>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</si>
  <si>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</si>
  <si>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</si>
  <si>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</si>
  <si>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</si>
  <si>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</si>
  <si>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</si>
  <si>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</si>
  <si>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</si>
  <si>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</si>
  <si>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</si>
  <si>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</si>
  <si>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</si>
  <si>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</si>
  <si>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</si>
  <si>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</si>
  <si>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</si>
  <si>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</si>
  <si>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</si>
  <si>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</si>
  <si>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</si>
  <si>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</si>
  <si>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</si>
  <si>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</si>
  <si>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</si>
  <si>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</si>
  <si>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</si>
  <si>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</si>
  <si>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</si>
  <si>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</si>
  <si>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</si>
  <si>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</si>
  <si>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</si>
  <si>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</si>
  <si>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</si>
  <si>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</si>
  <si>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</si>
  <si>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</si>
  <si>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</si>
  <si>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</si>
  <si>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</si>
  <si>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</si>
  <si>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</si>
  <si>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</si>
  <si>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</si>
  <si>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</si>
  <si>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</si>
  <si>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</si>
  <si>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</si>
  <si>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</si>
  <si>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</si>
  <si>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</si>
  <si>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</si>
  <si>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</si>
  <si>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</si>
  <si>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</si>
  <si>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</si>
  <si>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</si>
  <si>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</si>
  <si>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</si>
  <si>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</si>
  <si>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</si>
  <si>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</si>
  <si>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</si>
  <si>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</si>
  <si>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</si>
  <si>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</si>
  <si>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</si>
  <si>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</si>
  <si>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</si>
  <si>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</si>
  <si>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</si>
  <si>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</si>
  <si>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</si>
  <si>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</si>
  <si>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</si>
  <si>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</si>
  <si>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</si>
  <si>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</si>
  <si>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</si>
  <si>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</si>
  <si>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</si>
  <si>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</si>
  <si>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</si>
  <si>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</si>
  <si>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</si>
  <si>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</si>
  <si>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</si>
  <si>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</si>
  <si>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</si>
  <si>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</si>
  <si>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</si>
  <si>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</si>
  <si>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</si>
  <si>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</si>
  <si>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</si>
  <si>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</si>
  <si>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</si>
  <si>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</si>
  <si>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</si>
  <si>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</si>
  <si>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</si>
  <si>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</si>
  <si>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</si>
  <si>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</si>
  <si>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</si>
  <si>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</si>
  <si>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</si>
  <si>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</si>
  <si>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</si>
  <si>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</si>
  <si>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</si>
  <si>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</si>
  <si>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</si>
  <si>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</si>
  <si>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</si>
  <si>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</si>
  <si>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</si>
  <si>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</si>
  <si>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</si>
  <si>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</si>
  <si>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</si>
  <si>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</si>
  <si>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</si>
  <si>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</si>
  <si>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</si>
  <si>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</si>
  <si>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</si>
  <si>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</si>
  <si>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</si>
  <si>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</si>
  <si>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</si>
  <si>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</si>
  <si>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</si>
  <si>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</si>
  <si>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</si>
  <si>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</si>
  <si>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</si>
  <si>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</si>
  <si>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</si>
  <si>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</si>
  <si>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</si>
  <si>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</si>
  <si>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</si>
  <si>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</si>
  <si>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</si>
  <si>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</si>
  <si>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</si>
  <si>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</si>
  <si>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</si>
  <si>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</si>
  <si>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</si>
  <si>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</si>
  <si>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</si>
  <si>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</si>
  <si>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</si>
  <si>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</si>
  <si>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</si>
  <si>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</si>
  <si>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</si>
  <si>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</si>
  <si>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</si>
  <si>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</si>
  <si>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</si>
  <si>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</si>
  <si>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</si>
  <si>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</si>
  <si>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</si>
  <si>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</si>
  <si>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</si>
  <si>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</si>
  <si>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</si>
  <si>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</si>
  <si>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</si>
  <si>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</si>
  <si>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</si>
  <si>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</si>
  <si>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</si>
  <si>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</si>
  <si>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</si>
  <si>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</si>
  <si>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</si>
  <si>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</si>
  <si>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</si>
  <si>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</si>
  <si>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</si>
  <si>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</si>
  <si>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</si>
  <si>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</si>
  <si>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</si>
  <si>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</si>
  <si>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</si>
  <si>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</si>
  <si>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</si>
  <si>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</si>
  <si>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</si>
  <si>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</si>
  <si>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</si>
  <si>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</si>
  <si>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</si>
  <si>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</si>
  <si>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</si>
  <si>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</si>
  <si>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</si>
  <si>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</si>
  <si>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</si>
  <si>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</si>
  <si>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</si>
  <si>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</si>
  <si>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</si>
  <si>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</si>
  <si>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</si>
  <si>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</si>
  <si>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</si>
  <si>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</si>
  <si>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</si>
  <si>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</si>
  <si>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</si>
  <si>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</si>
  <si>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</si>
  <si>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</si>
  <si>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</si>
  <si>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</si>
  <si>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</si>
  <si>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</si>
  <si>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</si>
  <si>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</si>
  <si>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</si>
  <si>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</si>
  <si>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</si>
  <si>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</si>
  <si>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</si>
  <si>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</si>
  <si>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</si>
  <si>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</si>
  <si>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</si>
  <si>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</si>
  <si>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</si>
  <si>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</si>
  <si>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</si>
  <si>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</si>
  <si>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</si>
  <si>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</si>
  <si>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</si>
  <si>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</si>
  <si>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</si>
  <si>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</si>
  <si>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</si>
  <si>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</si>
  <si>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</si>
  <si>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</si>
  <si>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</si>
  <si>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</si>
  <si>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</si>
  <si>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</si>
  <si>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</si>
  <si>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</si>
  <si>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</si>
  <si>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</si>
  <si>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</si>
  <si>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</si>
  <si>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</si>
  <si>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</si>
  <si>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</si>
  <si>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</si>
  <si>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</si>
  <si>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</si>
  <si>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</si>
  <si>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</si>
  <si>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</si>
  <si>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</si>
  <si>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</si>
  <si>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</si>
  <si>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</si>
  <si>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</si>
  <si>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</si>
  <si>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</si>
  <si>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</si>
  <si>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</si>
  <si>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</si>
  <si>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</si>
  <si>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</si>
  <si>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</si>
  <si>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</si>
  <si>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</si>
  <si>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</si>
  <si>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</si>
  <si>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</si>
  <si>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</si>
  <si>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</si>
  <si>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</si>
  <si>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</si>
  <si>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</si>
  <si>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</si>
  <si>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</si>
  <si>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</si>
  <si>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</si>
  <si>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</si>
  <si>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</si>
  <si>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</si>
  <si>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</si>
  <si>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</si>
  <si>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</si>
  <si>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</si>
  <si>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</si>
  <si>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</si>
  <si>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</si>
  <si>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</si>
  <si>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</si>
  <si>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</si>
  <si>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</si>
  <si>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</si>
  <si>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</si>
  <si>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</si>
  <si>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</si>
  <si>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</si>
  <si>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</si>
  <si>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</si>
  <si>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</si>
  <si>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</si>
  <si>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</si>
  <si>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</si>
  <si>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</si>
  <si>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</si>
  <si>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</si>
  <si>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</si>
  <si>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</si>
  <si>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</si>
  <si>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</si>
  <si>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</si>
  <si>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</si>
  <si>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</si>
  <si>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</si>
  <si>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</si>
  <si>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</si>
  <si>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</si>
  <si>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</si>
  <si>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</si>
  <si>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</si>
  <si>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</si>
  <si>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</si>
  <si>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</si>
  <si>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</si>
  <si>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</si>
  <si>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</si>
  <si>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</si>
  <si>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</si>
  <si>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</si>
  <si>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</si>
  <si>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</si>
  <si>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</si>
  <si>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</si>
  <si>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</si>
  <si>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</si>
  <si>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</si>
  <si>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</si>
  <si>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</si>
  <si>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</si>
  <si>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</si>
  <si>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</si>
  <si>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</si>
  <si>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</si>
  <si>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</si>
  <si>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</si>
  <si>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</si>
  <si>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</si>
  <si>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</si>
  <si>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</si>
  <si>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</si>
  <si>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</si>
  <si>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</si>
  <si>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</si>
  <si>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</si>
  <si>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</si>
  <si>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</si>
  <si>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</si>
  <si>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</si>
  <si>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</si>
  <si>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</si>
  <si>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</si>
  <si>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</si>
  <si>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</si>
  <si>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</si>
  <si>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</si>
  <si>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</si>
  <si>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</si>
  <si>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</si>
  <si>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</si>
  <si>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</si>
  <si>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</si>
  <si>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</si>
  <si>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</si>
  <si>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</si>
  <si>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</si>
  <si>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</si>
  <si>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</si>
  <si>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</si>
  <si>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</si>
  <si>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</si>
  <si>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</si>
  <si>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</si>
  <si>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</si>
  <si>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</si>
  <si>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</si>
  <si>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</si>
  <si>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</si>
  <si>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</si>
  <si>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</si>
  <si>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</si>
  <si>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</si>
  <si>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</si>
  <si>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</si>
  <si>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</si>
  <si>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</si>
  <si>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</si>
  <si>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</si>
  <si>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</si>
  <si>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</si>
  <si>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</si>
  <si>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</si>
  <si>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</si>
  <si>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</si>
  <si>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</si>
  <si>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</si>
  <si>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</si>
  <si>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</si>
  <si>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</si>
  <si>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</si>
  <si>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</si>
  <si>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</si>
  <si>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</si>
  <si>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</si>
  <si>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</si>
  <si>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</si>
  <si>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</si>
  <si>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</si>
  <si>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</si>
  <si>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</si>
  <si>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</si>
  <si>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</si>
  <si>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</si>
  <si>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</si>
  <si>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</si>
  <si>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</si>
  <si>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</si>
  <si>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</si>
  <si>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</si>
  <si>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</si>
  <si>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</si>
  <si>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</si>
  <si>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</si>
  <si>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</si>
  <si>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</si>
  <si>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</si>
  <si>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</si>
  <si>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</si>
  <si>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</si>
  <si>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</si>
  <si>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</si>
  <si>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</si>
  <si>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</si>
  <si>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</si>
  <si>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</si>
  <si>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</si>
  <si>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</si>
  <si>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</si>
  <si>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</si>
  <si>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</si>
  <si>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</si>
  <si>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</si>
  <si>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</si>
  <si>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</si>
  <si>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</si>
  <si>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</si>
  <si>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</si>
  <si>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</si>
  <si>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</si>
  <si>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</si>
  <si>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</si>
  <si>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</si>
  <si>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</si>
  <si>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</si>
  <si>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</si>
  <si>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</si>
  <si>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</si>
  <si>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</si>
  <si>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</si>
  <si>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</si>
  <si>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</si>
  <si>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</si>
  <si>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</si>
  <si>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</si>
  <si>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</si>
  <si>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</si>
  <si>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</si>
  <si>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</si>
  <si>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</si>
  <si>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</si>
  <si>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</si>
  <si>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</si>
  <si>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</si>
  <si>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</si>
  <si>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</si>
  <si>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</si>
  <si>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</si>
  <si>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</si>
  <si>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</si>
  <si>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</si>
  <si>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</si>
  <si>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</si>
  <si>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</si>
  <si>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</si>
  <si>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</si>
  <si>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</si>
  <si>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</si>
  <si>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</si>
  <si>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</si>
  <si>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</si>
  <si>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</si>
  <si>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</si>
  <si>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</si>
  <si>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</si>
  <si>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</si>
  <si>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</si>
  <si>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</si>
  <si>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</si>
  <si>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</si>
  <si>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</si>
  <si>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</si>
  <si>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</si>
  <si>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</si>
  <si>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</si>
  <si>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</si>
  <si>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</si>
  <si>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</si>
  <si>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</si>
  <si>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</si>
  <si>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</si>
  <si>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</si>
  <si>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</si>
  <si>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</si>
  <si>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</si>
  <si>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</si>
  <si>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</si>
  <si>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</si>
  <si>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</si>
  <si>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</si>
  <si>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</si>
  <si>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</si>
  <si>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</si>
  <si>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</si>
  <si>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</si>
  <si>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</si>
  <si>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</si>
  <si>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</si>
  <si>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</si>
  <si>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</si>
  <si>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</si>
  <si>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</si>
  <si>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</si>
  <si>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</si>
  <si>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</si>
  <si>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</si>
  <si>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</si>
  <si>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</si>
  <si>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</si>
  <si>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</si>
  <si>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</si>
  <si>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</si>
  <si>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</si>
  <si>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</si>
  <si>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</si>
  <si>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</si>
  <si>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</si>
  <si>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</si>
  <si>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</si>
  <si>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</si>
  <si>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</si>
  <si>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</si>
  <si>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</si>
  <si>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</si>
  <si>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</si>
  <si>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</si>
  <si>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</si>
  <si>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</si>
  <si>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</si>
  <si>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</si>
  <si>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</si>
  <si>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</si>
  <si>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</si>
  <si>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</si>
  <si>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</si>
  <si>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</si>
  <si>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</si>
  <si>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</si>
  <si>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</si>
  <si>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</si>
  <si>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</si>
  <si>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</si>
  <si>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</si>
  <si>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</si>
  <si>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</si>
  <si>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</si>
  <si>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</si>
  <si>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</si>
  <si>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</si>
  <si>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</si>
  <si>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</si>
  <si>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</si>
  <si>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</si>
  <si>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</si>
  <si>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</si>
  <si>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</si>
  <si>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</si>
  <si>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</si>
  <si>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</si>
  <si>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</si>
  <si>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</si>
  <si>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</si>
  <si>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</si>
  <si>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</si>
  <si>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</si>
  <si>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</si>
  <si>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</si>
  <si>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</si>
  <si>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</si>
  <si>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</si>
  <si>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</si>
  <si>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</si>
  <si>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</si>
  <si>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</si>
  <si>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</si>
  <si>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</si>
  <si>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</si>
  <si>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</si>
  <si>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</si>
  <si>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</si>
  <si>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</si>
  <si>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</si>
  <si>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</si>
  <si>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</si>
  <si>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</si>
  <si>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</si>
  <si>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</si>
  <si>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</si>
  <si>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</si>
  <si>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</si>
  <si>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</si>
  <si>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</si>
  <si>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</si>
  <si>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</si>
  <si>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</si>
  <si>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</si>
  <si>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</si>
  <si>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</si>
  <si>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</si>
  <si>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</si>
  <si>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</si>
  <si>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</si>
  <si>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</si>
  <si>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</si>
  <si>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</si>
  <si>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</si>
  <si>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</si>
  <si>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</si>
  <si>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</si>
  <si>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</si>
  <si>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</si>
  <si>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</si>
  <si>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</si>
  <si>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</si>
  <si>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</si>
  <si>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</si>
  <si>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</si>
  <si>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</si>
  <si>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</si>
  <si>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</si>
  <si>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</si>
  <si>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</si>
  <si>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</si>
  <si>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</si>
  <si>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</si>
  <si>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</si>
  <si>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</si>
  <si>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</si>
  <si>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</si>
  <si>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</si>
  <si>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</si>
  <si>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</si>
  <si>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</si>
  <si>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</si>
  <si>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</si>
  <si>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</si>
  <si>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</si>
  <si>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</si>
  <si>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</si>
  <si>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</si>
  <si>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</si>
  <si>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</si>
  <si>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</si>
  <si>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</si>
  <si>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</si>
  <si>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</si>
  <si>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</si>
  <si>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</si>
  <si>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</si>
  <si>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</si>
  <si>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</si>
  <si>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</si>
  <si>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</si>
  <si>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</si>
  <si>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</si>
  <si>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</si>
  <si>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</si>
  <si>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</si>
  <si>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</si>
  <si>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</si>
  <si>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</si>
  <si>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</si>
  <si>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</si>
  <si>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</si>
  <si>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</si>
  <si>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</si>
  <si>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</si>
  <si>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</si>
  <si>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</si>
  <si>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</si>
  <si>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</si>
  <si>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</si>
  <si>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</si>
  <si>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</si>
  <si>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</si>
  <si>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</si>
  <si>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</si>
  <si>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</si>
  <si>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</si>
  <si>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</si>
  <si>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</si>
  <si>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</si>
  <si>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</si>
  <si>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</si>
  <si>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</si>
  <si>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</si>
  <si>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</si>
  <si>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</si>
  <si>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</si>
  <si>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</si>
  <si>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</si>
  <si>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</si>
  <si>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</si>
  <si>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</si>
  <si>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</si>
  <si>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</si>
  <si>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</si>
  <si>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</si>
  <si>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</si>
  <si>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</si>
  <si>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</si>
  <si>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</si>
  <si>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</si>
  <si>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</si>
  <si>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</si>
  <si>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</si>
  <si>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</si>
  <si>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</si>
  <si>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</si>
  <si>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</si>
  <si>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</si>
  <si>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</si>
  <si>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</si>
  <si>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</si>
  <si>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</si>
  <si>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</si>
  <si>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</si>
  <si>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</si>
  <si>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</si>
  <si>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</si>
  <si>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</si>
  <si>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</si>
  <si>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</si>
  <si>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</si>
  <si>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</si>
  <si>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</si>
  <si>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</si>
  <si>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</si>
  <si>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</si>
  <si>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</si>
  <si>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</si>
  <si>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</si>
  <si>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</si>
  <si>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</si>
  <si>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</si>
  <si>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</si>
  <si>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</si>
  <si>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</si>
  <si>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</si>
  <si>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</si>
  <si>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</si>
  <si>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</si>
  <si>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</si>
  <si>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</si>
  <si>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</si>
  <si>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</si>
  <si>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</si>
  <si>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</si>
  <si>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</si>
  <si>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</si>
  <si>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</si>
  <si>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</si>
  <si>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</si>
  <si>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</si>
  <si>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</si>
  <si>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</si>
  <si>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</si>
  <si>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</si>
  <si>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</si>
  <si>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</si>
  <si>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</si>
  <si>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</si>
  <si>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</si>
  <si>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</si>
  <si>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</si>
  <si>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</si>
  <si>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</si>
  <si>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</si>
  <si>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</si>
  <si>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</si>
  <si>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</si>
  <si>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</si>
  <si>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</si>
  <si>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</si>
  <si>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</si>
  <si>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</si>
  <si>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</si>
  <si>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</si>
  <si>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</si>
  <si>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</si>
  <si>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</si>
  <si>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</si>
  <si>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</si>
  <si>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</si>
  <si>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</si>
  <si>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</si>
  <si>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</si>
  <si>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</si>
  <si>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</si>
  <si>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</si>
  <si>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</si>
  <si>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</si>
  <si>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</si>
  <si>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</si>
  <si>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</si>
  <si>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</si>
  <si>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</si>
  <si>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</si>
  <si>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</si>
  <si>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</si>
  <si>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</si>
  <si>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</si>
  <si>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</si>
  <si>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</si>
  <si>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</si>
  <si>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</si>
  <si>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</si>
  <si>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</si>
  <si>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</si>
  <si>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</si>
  <si>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</si>
  <si>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</si>
  <si>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</si>
  <si>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</si>
  <si>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</si>
  <si>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</si>
  <si>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</si>
  <si>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</si>
  <si>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</si>
  <si>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</si>
  <si>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</si>
  <si>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</si>
  <si>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</si>
  <si>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</si>
  <si>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</si>
  <si>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</si>
  <si>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</si>
  <si>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</si>
  <si>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</si>
  <si>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</si>
  <si>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</si>
  <si>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</si>
  <si>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</si>
  <si>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</si>
  <si>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</si>
  <si>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</si>
  <si>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</si>
  <si>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</si>
  <si>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</si>
  <si>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</si>
  <si>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</si>
  <si>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</si>
  <si>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</si>
  <si>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</si>
  <si>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</si>
  <si>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</si>
  <si>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</si>
  <si>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</si>
  <si>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</si>
  <si>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</si>
  <si>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</si>
  <si>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</si>
  <si>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</si>
  <si>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</si>
  <si>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</si>
  <si>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</si>
  <si>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</si>
  <si>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</si>
  <si>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</si>
  <si>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</si>
  <si>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</si>
  <si>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</si>
  <si>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</si>
  <si>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</si>
  <si>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</si>
  <si>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</si>
  <si>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</si>
  <si>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</si>
  <si>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</si>
  <si>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</si>
  <si>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</si>
  <si>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</si>
  <si>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</si>
  <si>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</si>
  <si>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</si>
  <si>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</si>
  <si>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</si>
  <si>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</si>
  <si>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</si>
  <si>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</si>
  <si>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</si>
  <si>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</si>
  <si>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</si>
  <si>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</si>
  <si>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</si>
  <si>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</si>
  <si>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</si>
  <si>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</si>
  <si>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</si>
  <si>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</si>
  <si>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</si>
  <si>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</si>
  <si>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</si>
  <si>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</si>
  <si>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</si>
  <si>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</si>
  <si>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</si>
  <si>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</si>
  <si>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</si>
  <si>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</si>
  <si>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</si>
  <si>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</si>
  <si>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</si>
  <si>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</si>
  <si>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</si>
  <si>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</si>
  <si>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</si>
  <si>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</si>
  <si>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</si>
  <si>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</si>
  <si>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</si>
  <si>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</si>
  <si>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</si>
  <si>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</si>
  <si>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</si>
  <si>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</si>
  <si>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</si>
  <si>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</si>
  <si>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</si>
  <si>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</si>
  <si>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</si>
  <si>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</si>
  <si>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</si>
  <si>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</si>
  <si>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</si>
  <si>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</si>
  <si>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</si>
  <si>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</si>
  <si>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</si>
  <si>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</si>
  <si>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</si>
  <si>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</si>
  <si>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</si>
  <si>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</si>
  <si>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</si>
  <si>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</si>
  <si>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</si>
  <si>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</si>
  <si>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</si>
  <si>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</si>
  <si>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</si>
  <si>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</si>
  <si>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</si>
  <si>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</si>
  <si>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</si>
  <si>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</si>
  <si>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</si>
  <si>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</si>
  <si>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</si>
  <si>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</si>
  <si>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</si>
  <si>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</si>
  <si>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</si>
  <si>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</si>
  <si>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</si>
  <si>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</si>
  <si>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</si>
  <si>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</si>
  <si>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</si>
  <si>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</si>
  <si>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</si>
  <si>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</si>
  <si>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</si>
  <si>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</si>
  <si>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</si>
  <si>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</si>
  <si>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</si>
  <si>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</si>
  <si>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</si>
  <si>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</si>
  <si>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</si>
  <si>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</si>
  <si>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</si>
  <si>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</si>
  <si>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</si>
  <si>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</si>
  <si>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</si>
  <si>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</si>
  <si>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</si>
  <si>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</si>
  <si>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</si>
  <si>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</si>
  <si>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</si>
  <si>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</si>
  <si>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</si>
  <si>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</si>
  <si>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</si>
  <si>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</si>
  <si>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</si>
  <si>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</si>
  <si>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</si>
  <si>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</si>
  <si>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</si>
  <si>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</si>
  <si>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</si>
  <si>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</si>
  <si>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</si>
  <si>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</si>
  <si>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</si>
  <si>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</si>
  <si>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</si>
  <si>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</si>
  <si>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</si>
  <si>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</si>
  <si>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</si>
  <si>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</si>
  <si>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</si>
  <si>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</si>
  <si>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</si>
  <si>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</si>
  <si>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</si>
  <si>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</si>
  <si>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</si>
  <si>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</si>
  <si>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</si>
  <si>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</si>
  <si>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</si>
  <si>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</si>
  <si>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</si>
  <si>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</si>
  <si>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</si>
  <si>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</si>
  <si>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</si>
  <si>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</si>
  <si>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</si>
  <si>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</si>
  <si>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</si>
  <si>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</si>
  <si>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</si>
  <si>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</si>
  <si>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</si>
  <si>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</si>
  <si>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</si>
  <si>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</si>
  <si>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</si>
  <si>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</si>
  <si>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</si>
  <si>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</si>
  <si>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</si>
  <si>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</si>
  <si>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</si>
  <si>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</si>
  <si>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</si>
  <si>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</si>
  <si>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</si>
  <si>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</si>
  <si>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</si>
  <si>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</si>
  <si>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</si>
  <si>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</si>
  <si>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</si>
  <si>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</si>
  <si>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</si>
  <si>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</si>
  <si>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</si>
  <si>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</si>
  <si>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</si>
  <si>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</si>
  <si>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</si>
  <si>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</si>
  <si>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</si>
  <si>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</si>
  <si>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</si>
  <si>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</si>
  <si>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</si>
  <si>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</si>
  <si>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</si>
  <si>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</si>
  <si>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</si>
  <si>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</si>
  <si>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</si>
  <si>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</si>
  <si>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</si>
  <si>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</si>
  <si>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</si>
  <si>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</si>
  <si>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</si>
  <si>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</si>
  <si>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</si>
  <si>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</si>
  <si>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</si>
  <si>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</si>
  <si>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</si>
  <si>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</si>
  <si>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</si>
  <si>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</si>
  <si>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</si>
  <si>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</si>
  <si>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</si>
  <si>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</si>
  <si>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</si>
  <si>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</si>
  <si>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</si>
  <si>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</si>
  <si>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</si>
  <si>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</si>
  <si>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</si>
  <si>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</si>
  <si>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</si>
  <si>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</si>
  <si>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</si>
  <si>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</si>
  <si>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</si>
  <si>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</si>
  <si>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</si>
  <si>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</si>
  <si>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</si>
  <si>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</si>
  <si>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</si>
  <si>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</si>
  <si>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</si>
  <si>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</si>
  <si>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</si>
  <si>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</si>
  <si>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</si>
  <si>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</si>
  <si>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</si>
  <si>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</si>
  <si>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</si>
  <si>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</si>
  <si>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</si>
  <si>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</si>
  <si>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</si>
  <si>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</si>
  <si>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</si>
  <si>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</si>
  <si>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</si>
  <si>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</si>
  <si>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</si>
  <si>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</si>
  <si>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</si>
  <si>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</si>
  <si>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</si>
  <si>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</si>
  <si>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</si>
  <si>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</si>
  <si>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</si>
  <si>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</si>
  <si>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</si>
  <si>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</si>
  <si>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</si>
  <si>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</si>
  <si>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</si>
  <si>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</si>
  <si>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</si>
  <si>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</si>
  <si>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</si>
  <si>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</si>
  <si>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</si>
  <si>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</si>
  <si>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</si>
  <si>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</si>
  <si>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</si>
  <si>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</si>
  <si>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</si>
  <si>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</si>
  <si>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</si>
  <si>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</si>
  <si>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</si>
  <si>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</si>
  <si>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</si>
  <si>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</si>
  <si>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</si>
  <si>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</si>
  <si>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</si>
  <si>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</si>
  <si>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</si>
  <si>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</si>
  <si>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</si>
  <si>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</si>
  <si>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</si>
  <si>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</si>
  <si>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</si>
  <si>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</si>
  <si>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</si>
  <si>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</si>
  <si>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</si>
  <si>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</si>
  <si>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</si>
  <si>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</si>
  <si>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</si>
  <si>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</si>
  <si>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</si>
  <si>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</si>
  <si>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</si>
  <si>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</si>
  <si>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</si>
  <si>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</si>
  <si>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</si>
  <si>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</si>
  <si>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</si>
  <si>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</si>
  <si>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</si>
  <si>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</si>
  <si>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</si>
  <si>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</si>
  <si>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</si>
  <si>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</si>
  <si>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</si>
  <si>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</si>
  <si>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</si>
  <si>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</si>
  <si>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</si>
  <si>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</si>
  <si>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</si>
  <si>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</si>
  <si>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</si>
  <si>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</si>
  <si>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</si>
  <si>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</si>
  <si>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</si>
  <si>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</si>
  <si>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</si>
  <si>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</si>
  <si>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</si>
  <si>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</si>
  <si>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</si>
  <si>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</si>
  <si>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</si>
  <si>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</si>
  <si>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</si>
  <si>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</si>
  <si>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</si>
  <si>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</si>
  <si>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</si>
  <si>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</si>
  <si>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</si>
  <si>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</si>
  <si>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</si>
  <si>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</si>
  <si>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</si>
  <si>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</si>
  <si>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</si>
  <si>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</si>
  <si>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</si>
  <si>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</si>
  <si>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</si>
  <si>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</si>
  <si>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</si>
  <si>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</si>
  <si>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</si>
  <si>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</si>
  <si>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</si>
  <si>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</si>
  <si>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</si>
  <si>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</si>
  <si>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</si>
  <si>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</si>
  <si>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</si>
  <si>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</si>
  <si>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</si>
  <si>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</si>
  <si>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</si>
  <si>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</si>
  <si>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</si>
  <si>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</si>
  <si>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</si>
  <si>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</si>
  <si>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</si>
  <si>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</si>
  <si>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</si>
  <si>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</si>
  <si>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</si>
  <si>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</si>
  <si>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</si>
  <si>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</si>
  <si>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</si>
  <si>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</si>
  <si>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</si>
  <si>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</si>
  <si>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</si>
  <si>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</si>
  <si>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</si>
  <si>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</si>
  <si>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</si>
  <si>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</si>
  <si>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</si>
  <si>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</si>
  <si>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</si>
  <si>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</si>
  <si>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</si>
  <si>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</si>
  <si>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</si>
  <si>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</si>
  <si>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</si>
  <si>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</si>
  <si>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</si>
  <si>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</si>
  <si>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</si>
  <si>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</si>
  <si>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</si>
  <si>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</si>
  <si>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</si>
  <si>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</si>
  <si>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</si>
  <si>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</si>
  <si>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</si>
  <si>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</si>
  <si>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</si>
  <si>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</si>
  <si>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</si>
  <si>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</si>
  <si>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</si>
  <si>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</si>
  <si>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</si>
  <si>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</si>
  <si>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</si>
  <si>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</si>
  <si>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</si>
  <si>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</si>
  <si>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</si>
  <si>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</si>
  <si>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</si>
  <si>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</si>
  <si>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</si>
  <si>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</si>
  <si>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</si>
  <si>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</si>
  <si>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</si>
  <si>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</si>
  <si>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</si>
  <si>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</si>
  <si>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</si>
  <si>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</si>
  <si>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</si>
  <si>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</si>
  <si>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</si>
  <si>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</si>
  <si>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</si>
  <si>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</si>
  <si>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</si>
  <si>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</si>
  <si>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</si>
  <si>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</si>
  <si>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</si>
  <si>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</si>
  <si>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</si>
  <si>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</si>
  <si>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</si>
  <si>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</si>
  <si>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</si>
  <si>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</si>
  <si>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</si>
  <si>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</si>
  <si>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</si>
  <si>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</si>
  <si>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</si>
  <si>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</si>
  <si>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</si>
  <si>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</si>
  <si>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</si>
  <si>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</si>
  <si>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</si>
  <si>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</si>
  <si>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</si>
  <si>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</si>
  <si>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</si>
  <si>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</si>
  <si>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</si>
  <si>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</si>
  <si>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</si>
  <si>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</si>
  <si>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</si>
  <si>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</si>
  <si>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</si>
  <si>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</si>
  <si>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</si>
  <si>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</si>
  <si>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</si>
  <si>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</si>
  <si>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</si>
  <si>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</si>
  <si>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</si>
  <si>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</si>
  <si>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</si>
  <si>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</si>
  <si>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</si>
  <si>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</si>
  <si>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</si>
  <si>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</si>
  <si>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</si>
  <si>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</si>
  <si>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</si>
  <si>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</si>
  <si>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</si>
  <si>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</si>
  <si>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</si>
  <si>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</si>
  <si>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</si>
  <si>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</si>
  <si>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</si>
  <si>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</si>
  <si>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</si>
  <si>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</si>
  <si>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</si>
  <si>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</si>
  <si>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</si>
  <si>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</si>
  <si>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</si>
  <si>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</si>
  <si>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</si>
  <si>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</si>
  <si>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</si>
  <si>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</si>
  <si>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</si>
  <si>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</si>
  <si>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</si>
  <si>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</si>
  <si>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</si>
  <si>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</si>
  <si>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</si>
  <si>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</si>
  <si>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</si>
  <si>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</si>
  <si>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</si>
  <si>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</si>
  <si>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</si>
  <si>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</si>
  <si>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</si>
  <si>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</si>
  <si>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</si>
  <si>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</si>
  <si>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</si>
  <si>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</si>
  <si>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</si>
  <si>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</si>
  <si>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</si>
  <si>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</si>
  <si>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</si>
  <si>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</si>
  <si>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</si>
  <si>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</si>
  <si>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</si>
  <si>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</si>
  <si>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</si>
  <si>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</si>
  <si>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</si>
  <si>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</si>
  <si>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</si>
  <si>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</si>
  <si>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</si>
  <si>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</si>
  <si>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</si>
  <si>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</si>
  <si>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</si>
  <si>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</si>
  <si>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</si>
  <si>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</si>
  <si>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</si>
  <si>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</si>
  <si>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</si>
  <si>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</si>
  <si>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</si>
  <si>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</si>
  <si>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</si>
  <si>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</si>
  <si>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</si>
  <si>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</si>
  <si>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</si>
  <si>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</si>
  <si>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</si>
  <si>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</si>
  <si>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</si>
  <si>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</si>
  <si>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</si>
  <si>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</si>
  <si>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</si>
  <si>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</si>
  <si>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</si>
  <si>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</si>
  <si>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</si>
  <si>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</si>
  <si>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</si>
  <si>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</si>
  <si>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</si>
  <si>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</si>
  <si>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</si>
  <si>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</si>
  <si>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</si>
  <si>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</si>
  <si>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</si>
  <si>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</si>
  <si>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</si>
  <si>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</si>
  <si>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</si>
  <si>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</si>
  <si>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</si>
  <si>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</si>
  <si>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</si>
  <si>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</si>
  <si>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</si>
  <si>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</si>
  <si>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</si>
  <si>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</si>
  <si>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</si>
  <si>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</si>
  <si>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</si>
  <si>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</si>
  <si>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</si>
  <si>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</si>
  <si>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</si>
  <si>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</si>
  <si>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</si>
  <si>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</si>
  <si>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</si>
  <si>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</si>
  <si>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</si>
  <si>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</si>
  <si>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</si>
  <si>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</si>
  <si>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</si>
  <si>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</si>
  <si>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</si>
  <si>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</si>
  <si>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</si>
  <si>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</si>
  <si>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</si>
  <si>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</si>
  <si>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</si>
  <si>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</si>
  <si>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</si>
  <si>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</si>
  <si>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</si>
  <si>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</si>
  <si>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</si>
  <si>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</si>
  <si>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</si>
  <si>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</si>
  <si>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</si>
  <si>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</si>
  <si>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</si>
  <si>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</si>
  <si>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</si>
  <si>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</si>
  <si>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</si>
  <si>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</si>
  <si>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</si>
  <si>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</si>
  <si>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</si>
  <si>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</si>
  <si>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</si>
  <si>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</si>
  <si>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</si>
  <si>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</si>
  <si>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</si>
  <si>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</si>
  <si>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</si>
  <si>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</si>
  <si>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</si>
  <si>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</si>
  <si>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</si>
  <si>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</si>
  <si>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</si>
  <si>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</si>
  <si>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</si>
  <si>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</si>
  <si>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</si>
  <si>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</si>
  <si>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</si>
  <si>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</si>
  <si>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</si>
  <si>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</si>
  <si>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</si>
  <si>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</si>
  <si>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</si>
  <si>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</si>
  <si>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</si>
  <si>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</si>
  <si>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</si>
  <si>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</si>
  <si>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</si>
  <si>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</si>
  <si>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</si>
  <si>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</si>
  <si>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</si>
  <si>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</si>
  <si>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</si>
  <si>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</si>
  <si>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</si>
  <si>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</si>
  <si>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</si>
  <si>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</si>
  <si>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</si>
  <si>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</si>
  <si>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</si>
  <si>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</si>
  <si>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</si>
  <si>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</si>
  <si>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</si>
  <si>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</si>
  <si>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</si>
  <si>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</si>
  <si>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</si>
  <si>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</si>
  <si>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</si>
  <si>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</si>
  <si>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</si>
  <si>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</si>
  <si>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</si>
  <si>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</si>
  <si>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</si>
  <si>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</si>
  <si>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</si>
  <si>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</si>
  <si>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</si>
  <si>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</si>
  <si>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</si>
  <si>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</si>
  <si>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</si>
  <si>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</si>
  <si>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</si>
  <si>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</si>
  <si>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</si>
  <si>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</si>
  <si>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</si>
  <si>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</si>
  <si>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</si>
  <si>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</si>
  <si>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</si>
  <si>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</si>
  <si>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</si>
  <si>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</si>
  <si>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</si>
  <si>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</si>
  <si>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</si>
  <si>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</si>
  <si>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</si>
  <si>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</si>
  <si>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</si>
  <si>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</si>
  <si>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</si>
  <si>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</si>
  <si>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</si>
  <si>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</si>
  <si>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</si>
  <si>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</si>
  <si>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</si>
  <si>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</si>
  <si>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</si>
  <si>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</si>
  <si>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</si>
  <si>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</si>
  <si>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</si>
  <si>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</si>
  <si>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</si>
  <si>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</si>
  <si>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</si>
  <si>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</si>
  <si>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</si>
  <si>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</si>
  <si>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</si>
  <si>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</si>
  <si>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</si>
  <si>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</si>
  <si>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</si>
  <si>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</si>
  <si>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</si>
  <si>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</si>
  <si>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</si>
  <si>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</si>
  <si>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</si>
  <si>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</si>
  <si>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</si>
  <si>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</si>
  <si>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</si>
  <si>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</si>
  <si>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</si>
  <si>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</si>
  <si>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</si>
  <si>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</si>
  <si>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</si>
  <si>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</si>
  <si>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</si>
  <si>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</si>
  <si>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</si>
  <si>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</si>
  <si>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</si>
  <si>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</si>
  <si>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</si>
  <si>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</si>
  <si>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</si>
  <si>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</si>
  <si>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</si>
  <si>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</si>
  <si>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</si>
  <si>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</si>
  <si>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</si>
  <si>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</si>
  <si>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</si>
  <si>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</si>
  <si>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</si>
  <si>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</si>
  <si>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</si>
  <si>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</si>
  <si>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</si>
  <si>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</si>
  <si>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</si>
  <si>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</si>
  <si>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</si>
  <si>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</si>
  <si>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</si>
  <si>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</si>
  <si>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</si>
  <si>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</si>
  <si>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</si>
  <si>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</si>
  <si>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</si>
  <si>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</si>
  <si>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</si>
  <si>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</si>
  <si>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</si>
  <si>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</si>
  <si>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</si>
  <si>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</si>
  <si>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</si>
  <si>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</si>
  <si>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</si>
  <si>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</si>
  <si>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</si>
  <si>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</si>
  <si>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</si>
  <si>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</si>
  <si>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</si>
  <si>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</si>
  <si>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</si>
  <si>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</si>
  <si>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</si>
  <si>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</si>
  <si>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</si>
  <si>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</si>
  <si>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</si>
  <si>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</si>
  <si>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</si>
  <si>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</si>
  <si>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</si>
  <si>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</si>
  <si>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</si>
  <si>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</si>
  <si>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</si>
  <si>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</si>
  <si>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</si>
  <si>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</si>
  <si>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</si>
  <si>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</si>
  <si>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</si>
  <si>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</si>
  <si>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</si>
  <si>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</si>
  <si>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</si>
  <si>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</si>
  <si>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</si>
  <si>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</si>
  <si>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</si>
  <si>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</si>
  <si>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</si>
  <si>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</si>
  <si>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</si>
  <si>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</si>
  <si>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</si>
  <si>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</si>
  <si>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</si>
  <si>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</si>
  <si>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</si>
  <si>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</si>
  <si>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</si>
  <si>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</si>
  <si>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</si>
  <si>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</si>
  <si>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</si>
  <si>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</si>
  <si>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</si>
  <si>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</si>
  <si>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</si>
  <si>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</si>
  <si>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</si>
  <si>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</si>
  <si>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</si>
  <si>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</si>
  <si>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</si>
  <si>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</si>
  <si>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</si>
  <si>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</si>
  <si>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</si>
  <si>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</si>
  <si>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</si>
  <si>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</si>
  <si>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</si>
  <si>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</si>
  <si>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</si>
  <si>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</si>
  <si>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</si>
  <si>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</si>
  <si>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</si>
  <si>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</si>
  <si>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</si>
  <si>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</si>
  <si>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</si>
  <si>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</si>
  <si>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</si>
  <si>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</si>
  <si>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</si>
  <si>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</si>
  <si>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</si>
  <si>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</si>
  <si>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</si>
  <si>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</si>
  <si>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</si>
  <si>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</si>
  <si>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</si>
  <si>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</si>
  <si>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</si>
  <si>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</si>
  <si>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</si>
  <si>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</si>
  <si>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</si>
  <si>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</si>
  <si>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</si>
  <si>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</si>
  <si>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</si>
  <si>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</si>
  <si>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</si>
  <si>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</si>
  <si>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</si>
  <si>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</si>
  <si>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</si>
  <si>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</si>
  <si>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</si>
  <si>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</si>
  <si>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</si>
  <si>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</si>
  <si>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</si>
  <si>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</si>
  <si>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</si>
  <si>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</si>
  <si>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</si>
  <si>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</si>
  <si>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</si>
  <si>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</si>
  <si>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</si>
  <si>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</si>
  <si>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</si>
  <si>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</si>
  <si>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</si>
  <si>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</si>
  <si>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</si>
  <si>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</si>
  <si>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</si>
  <si>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</si>
  <si>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</si>
  <si>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</si>
  <si>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</si>
  <si>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</si>
  <si>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</si>
  <si>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</si>
  <si>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</si>
  <si>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</si>
  <si>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</si>
  <si>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</si>
  <si>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</si>
  <si>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</si>
  <si>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</si>
  <si>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</si>
  <si>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</si>
  <si>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</si>
  <si>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</si>
  <si>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</si>
  <si>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</si>
  <si>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</si>
  <si>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</si>
  <si>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</si>
  <si>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</si>
  <si>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</si>
  <si>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</si>
  <si>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</si>
  <si>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</si>
  <si>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</si>
  <si>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</si>
  <si>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</si>
  <si>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</si>
  <si>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</si>
  <si>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</si>
  <si>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</si>
  <si>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</si>
  <si>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</si>
  <si>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</si>
  <si>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</si>
  <si>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</si>
  <si>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</si>
  <si>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</si>
  <si>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</si>
  <si>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</si>
  <si>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</si>
  <si>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</si>
  <si>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</si>
  <si>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</si>
  <si>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</si>
  <si>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</si>
  <si>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</si>
  <si>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</si>
  <si>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</si>
  <si>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</si>
  <si>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</si>
  <si>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</si>
  <si>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</si>
  <si>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</si>
  <si>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</si>
  <si>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</si>
  <si>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</si>
  <si>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</si>
  <si>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</si>
  <si>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</si>
  <si>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</si>
  <si>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</si>
  <si>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</si>
  <si>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</si>
  <si>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</si>
  <si>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</si>
  <si>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</si>
  <si>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</si>
  <si>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</si>
  <si>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</si>
  <si>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</si>
  <si>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</si>
  <si>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</si>
  <si>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</si>
  <si>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</si>
  <si>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</si>
  <si>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</si>
  <si>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</si>
  <si>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</si>
  <si>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</si>
  <si>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</si>
  <si>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</si>
  <si>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</si>
  <si>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</si>
  <si>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</si>
  <si>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</si>
  <si>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</si>
  <si>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</si>
  <si>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</si>
  <si>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</si>
  <si>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</si>
  <si>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</si>
  <si>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</si>
  <si>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</si>
  <si>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</si>
  <si>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</si>
  <si>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</si>
  <si>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</si>
  <si>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</si>
  <si>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</si>
  <si>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</si>
  <si>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</si>
  <si>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</si>
  <si>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</si>
  <si>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</si>
  <si>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</si>
  <si>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</si>
  <si>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</si>
  <si>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</si>
  <si>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</si>
  <si>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</si>
  <si>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</si>
  <si>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</si>
  <si>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</si>
  <si>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</si>
  <si>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</si>
  <si>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</si>
  <si>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</si>
  <si>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</si>
  <si>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</si>
  <si>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</si>
  <si>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</si>
  <si>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</si>
  <si>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</si>
  <si>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</si>
  <si>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</si>
  <si>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</si>
  <si>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</si>
  <si>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</si>
  <si>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</si>
  <si>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</si>
  <si>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</si>
  <si>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</si>
  <si>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</si>
  <si>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</si>
  <si>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</si>
  <si>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</si>
  <si>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</si>
  <si>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</si>
  <si>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</si>
  <si>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</si>
  <si>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</si>
  <si>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</si>
  <si>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</si>
  <si>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</si>
  <si>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</si>
  <si>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</si>
  <si>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</si>
  <si>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</si>
  <si>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</si>
  <si>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</si>
  <si>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</si>
  <si>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</si>
  <si>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</si>
  <si>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</si>
  <si>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</si>
  <si>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</si>
  <si>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</si>
  <si>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</si>
  <si>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</si>
  <si>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</si>
  <si>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</si>
  <si>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</si>
  <si>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</si>
  <si>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</si>
  <si>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</si>
  <si>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</si>
  <si>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</si>
  <si>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</si>
  <si>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</si>
  <si>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</si>
  <si>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</si>
  <si>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</si>
  <si>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</si>
  <si>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</si>
  <si>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</si>
  <si>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</si>
  <si>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</si>
  <si>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</si>
  <si>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</si>
  <si>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</si>
  <si>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</si>
  <si>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</si>
  <si>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</si>
  <si>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</si>
  <si>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</si>
  <si>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</si>
  <si>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</si>
  <si>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</si>
  <si>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</si>
  <si>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</si>
  <si>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</si>
  <si>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</si>
  <si>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</si>
  <si>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</si>
  <si>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</si>
  <si>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</si>
  <si>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</si>
  <si>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</si>
  <si>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</si>
  <si>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</si>
  <si>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</si>
  <si>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</si>
  <si>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</si>
  <si>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</si>
  <si>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</si>
  <si>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</si>
  <si>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</si>
  <si>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</si>
  <si>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</si>
  <si>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</si>
  <si>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</si>
  <si>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</si>
  <si>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</si>
  <si>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</si>
  <si>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</si>
  <si>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</si>
  <si>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</si>
  <si>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</si>
  <si>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</si>
  <si>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</si>
  <si>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</si>
  <si>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</si>
  <si>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</si>
  <si>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</si>
  <si>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</si>
  <si>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</si>
  <si>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</si>
  <si>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</si>
  <si>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</si>
  <si>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</si>
  <si>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</si>
  <si>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</si>
  <si>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</si>
  <si>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</si>
  <si>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</si>
  <si>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</si>
  <si>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</si>
  <si>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</si>
  <si>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</si>
  <si>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</si>
  <si>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</si>
  <si>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</si>
  <si>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</si>
  <si>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</si>
  <si>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</si>
  <si>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</si>
  <si>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</si>
  <si>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</si>
  <si>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</si>
  <si>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</si>
  <si>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</si>
  <si>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</si>
  <si>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</si>
  <si>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</si>
  <si>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</si>
  <si>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</si>
  <si>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</si>
  <si>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</si>
  <si>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</si>
  <si>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</si>
  <si>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</si>
  <si>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</si>
  <si>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</si>
  <si>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</si>
  <si>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</si>
  <si>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</si>
  <si>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</si>
  <si>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</si>
  <si>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</si>
  <si>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</si>
  <si>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</si>
  <si>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</si>
  <si>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</si>
  <si>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</si>
  <si>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</si>
  <si>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</si>
  <si>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</si>
  <si>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</si>
  <si>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</si>
  <si>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</si>
  <si>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</si>
  <si>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</si>
  <si>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</si>
  <si>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</si>
  <si>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</si>
  <si>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</si>
  <si>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</si>
  <si>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</si>
  <si>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</si>
  <si>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</si>
  <si>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</si>
  <si>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</si>
  <si>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</si>
  <si>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</si>
  <si>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</si>
  <si>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</si>
  <si>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</si>
  <si>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</si>
  <si>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</si>
  <si>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</si>
  <si>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</si>
  <si>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</si>
  <si>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</si>
  <si>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</si>
  <si>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</si>
  <si>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</si>
  <si>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</si>
  <si>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</si>
  <si>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</si>
  <si>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</si>
  <si>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</si>
  <si>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</si>
  <si>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</si>
  <si>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</si>
  <si>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</si>
  <si>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</si>
  <si>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</si>
  <si>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</si>
  <si>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</si>
  <si>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</si>
  <si>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</si>
  <si>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</si>
  <si>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</si>
  <si>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</si>
  <si>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</si>
  <si>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</si>
  <si>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</si>
  <si>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</si>
  <si>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</si>
  <si>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</si>
  <si>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</si>
  <si>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</si>
  <si>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</si>
  <si>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</si>
  <si>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</si>
  <si>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</si>
  <si>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</si>
  <si>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</si>
  <si>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</si>
  <si>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</si>
  <si>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</si>
  <si>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</si>
  <si>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</si>
  <si>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</si>
  <si>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</si>
  <si>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</si>
  <si>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</si>
  <si>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</si>
  <si>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</si>
  <si>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</si>
  <si>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</si>
  <si>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</si>
  <si>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</si>
  <si>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</si>
  <si>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</si>
  <si>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</si>
  <si>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</si>
  <si>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</si>
  <si>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</si>
  <si>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</si>
  <si>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</si>
  <si>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</si>
  <si>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</si>
  <si>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</si>
  <si>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</si>
  <si>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</si>
  <si>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</si>
  <si>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</si>
  <si>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</si>
  <si>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</si>
  <si>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</si>
  <si>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</si>
  <si>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</si>
  <si>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</si>
  <si>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</si>
  <si>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</si>
  <si>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</si>
  <si>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</si>
  <si>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</si>
  <si>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</si>
  <si>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</si>
  <si>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</si>
  <si>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</si>
  <si>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</si>
  <si>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</si>
  <si>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</si>
  <si>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</si>
  <si>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</si>
  <si>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</si>
  <si>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</si>
  <si>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</si>
  <si>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</si>
  <si>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</si>
  <si>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</si>
  <si>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</si>
  <si>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</si>
  <si>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</si>
  <si>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</si>
  <si>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</si>
  <si>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</si>
  <si>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</si>
  <si>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</si>
  <si>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</si>
  <si>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</si>
  <si>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</si>
  <si>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</si>
  <si>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</si>
  <si>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</si>
  <si>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</si>
  <si>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</si>
  <si>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</si>
  <si>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</si>
  <si>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</si>
  <si>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</si>
  <si>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</si>
  <si>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</si>
  <si>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</si>
  <si>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</si>
  <si>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</si>
  <si>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</si>
  <si>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</si>
  <si>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</si>
  <si>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</si>
  <si>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</si>
  <si>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</si>
  <si>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</si>
  <si>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</si>
  <si>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</si>
  <si>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</si>
  <si>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</si>
  <si>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</si>
  <si>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</si>
  <si>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</si>
  <si>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</si>
  <si>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</si>
  <si>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</si>
  <si>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</si>
  <si>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</si>
  <si>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</si>
  <si>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</si>
  <si>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</si>
  <si>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</si>
  <si>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</si>
  <si>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</si>
  <si>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</si>
  <si>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</si>
  <si>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</si>
  <si>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</si>
  <si>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</si>
  <si>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</si>
  <si>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</si>
  <si>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</si>
  <si>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</si>
  <si>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</si>
  <si>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</si>
  <si>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</si>
  <si>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</si>
  <si>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</si>
  <si>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</si>
  <si>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</si>
  <si>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</si>
  <si>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</si>
  <si>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</si>
  <si>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</si>
  <si>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</si>
  <si>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</si>
  <si>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</si>
  <si>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</si>
  <si>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</si>
  <si>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</si>
  <si>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</si>
  <si>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</si>
  <si>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</si>
  <si>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</si>
  <si>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</si>
  <si>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</si>
  <si>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</si>
  <si>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</si>
  <si>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</si>
  <si>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</si>
  <si>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</si>
  <si>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</si>
  <si>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</si>
  <si>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</si>
  <si>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</si>
  <si>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</si>
  <si>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</si>
  <si>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</si>
  <si>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</si>
  <si>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</si>
  <si>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</si>
  <si>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</si>
  <si>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</si>
  <si>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</si>
  <si>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</si>
  <si>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</si>
  <si>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</si>
  <si>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</si>
  <si>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</si>
  <si>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</si>
  <si>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</si>
  <si>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</si>
  <si>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</si>
  <si>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</si>
  <si>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</si>
  <si>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</si>
  <si>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</si>
  <si>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</si>
  <si>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</si>
  <si>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</si>
  <si>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</si>
  <si>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</si>
  <si>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</si>
  <si>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</si>
  <si>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</si>
  <si>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</si>
  <si>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</si>
  <si>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</si>
  <si>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</si>
  <si>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</si>
  <si>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</si>
  <si>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</si>
  <si>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</si>
  <si>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</si>
  <si>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</si>
  <si>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</si>
  <si>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</si>
  <si>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</si>
  <si>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</si>
  <si>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</si>
  <si>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</si>
  <si>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</si>
  <si>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</si>
  <si>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</si>
  <si>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</si>
  <si>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</si>
  <si>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</si>
  <si>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</si>
  <si>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</si>
  <si>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</si>
  <si>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</si>
  <si>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</si>
  <si>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</si>
  <si>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</si>
  <si>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</si>
  <si>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</si>
  <si>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</si>
  <si>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</si>
  <si>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</si>
  <si>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</si>
  <si>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</si>
  <si>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</si>
  <si>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</si>
  <si>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</si>
  <si>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</si>
  <si>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</si>
  <si>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</si>
  <si>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</si>
  <si>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</si>
  <si>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</si>
  <si>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</si>
  <si>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</si>
  <si>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</si>
  <si>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</si>
  <si>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</si>
  <si>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</si>
  <si>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</si>
  <si>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</si>
  <si>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</si>
  <si>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</si>
  <si>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</si>
  <si>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</si>
  <si>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</si>
  <si>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</si>
  <si>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</si>
  <si>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</si>
  <si>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</si>
  <si>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</si>
  <si>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</si>
  <si>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</si>
  <si>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</si>
  <si>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</si>
  <si>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</si>
  <si>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</si>
  <si>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</si>
  <si>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</si>
  <si>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</si>
  <si>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</si>
  <si>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</si>
  <si>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</si>
  <si>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</si>
  <si>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</si>
  <si>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</si>
  <si>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</si>
  <si>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</si>
  <si>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</si>
  <si>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</si>
  <si>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</si>
  <si>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</si>
  <si>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</si>
  <si>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</si>
  <si>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</si>
  <si>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</si>
  <si>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</si>
  <si>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</si>
  <si>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</si>
  <si>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</si>
  <si>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</si>
  <si>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</si>
  <si>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</si>
  <si>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</si>
  <si>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</si>
  <si>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</si>
  <si>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</si>
  <si>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</si>
  <si>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</si>
  <si>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</si>
  <si>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</si>
  <si>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</si>
  <si>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</si>
  <si>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</si>
  <si>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</si>
  <si>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</si>
  <si>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</si>
  <si>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</si>
  <si>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</si>
  <si>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</si>
  <si>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</si>
  <si>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</si>
  <si>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</si>
  <si>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</si>
  <si>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</si>
  <si>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</si>
  <si>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</si>
  <si>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</si>
  <si>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</si>
  <si>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</si>
  <si>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</si>
  <si>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</si>
  <si>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</si>
  <si>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</si>
  <si>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</si>
  <si>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</si>
  <si>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</si>
  <si>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</si>
  <si>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</si>
  <si>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</si>
  <si>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</si>
  <si>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</si>
  <si>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</si>
  <si>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</si>
  <si>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</si>
  <si>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</si>
  <si>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</si>
  <si>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</si>
  <si>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</si>
  <si>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</si>
  <si>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</si>
  <si>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</si>
  <si>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</si>
  <si>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</si>
  <si>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</si>
  <si>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</si>
  <si>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</si>
  <si>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</si>
  <si>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</si>
  <si>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</si>
  <si>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</si>
  <si>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</si>
  <si>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</si>
  <si>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</si>
  <si>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</si>
  <si>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</si>
  <si>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</si>
  <si>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</si>
  <si>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</si>
  <si>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</si>
  <si>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</si>
  <si>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</si>
  <si>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</si>
  <si>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</si>
  <si>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</si>
  <si>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</si>
  <si>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</si>
  <si>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</si>
  <si>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</si>
  <si>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</si>
  <si>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</si>
  <si>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</si>
  <si>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</si>
  <si>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</si>
  <si>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</si>
  <si>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</si>
  <si>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</si>
  <si>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</si>
  <si>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</si>
  <si>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</si>
  <si>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</si>
  <si>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</si>
  <si>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</si>
  <si>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</si>
  <si>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</si>
  <si>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</si>
  <si>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</si>
  <si>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</si>
  <si>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</si>
  <si>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</si>
  <si>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</si>
  <si>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</si>
  <si>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</si>
  <si>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</si>
  <si>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</si>
  <si>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</si>
  <si>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</si>
  <si>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</si>
  <si>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</si>
  <si>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</si>
  <si>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</si>
  <si>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</si>
  <si>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</si>
  <si>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</si>
  <si>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</si>
  <si>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</si>
  <si>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</si>
  <si>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</si>
  <si>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</si>
  <si>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</si>
  <si>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</si>
  <si>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</si>
  <si>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</si>
  <si>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</si>
  <si>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</si>
  <si>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</si>
  <si>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</si>
  <si>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</si>
  <si>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</si>
  <si>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</si>
  <si>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</si>
  <si>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</si>
  <si>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</si>
  <si>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</si>
  <si>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</si>
  <si>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</si>
  <si>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</si>
  <si>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</si>
  <si>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</si>
  <si>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</si>
  <si>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</si>
  <si>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</si>
  <si>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</si>
  <si>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</si>
  <si>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</si>
  <si>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</si>
  <si>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</si>
  <si>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</si>
  <si>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</si>
  <si>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</si>
  <si>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</si>
  <si>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</si>
  <si>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</si>
  <si>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</si>
  <si>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</si>
  <si>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</si>
  <si>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</si>
  <si>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</si>
  <si>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</si>
  <si>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</si>
  <si>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</si>
  <si>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</si>
  <si>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</si>
  <si>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</si>
  <si>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</si>
  <si>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</si>
  <si>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</si>
  <si>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</si>
  <si>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</si>
  <si>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</si>
  <si>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</si>
  <si>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</si>
  <si>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</si>
  <si>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</si>
  <si>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</si>
  <si>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</si>
  <si>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</si>
  <si>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</si>
  <si>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</si>
  <si>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</si>
  <si>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</si>
  <si>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</si>
  <si>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</si>
  <si>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</si>
  <si>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</si>
  <si>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</si>
  <si>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</si>
  <si>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</si>
  <si>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</si>
  <si>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</si>
  <si>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</si>
  <si>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</si>
  <si>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</si>
  <si>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</si>
  <si>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</si>
  <si>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</si>
  <si>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</si>
  <si>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</si>
  <si>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</si>
  <si>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</si>
  <si>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</si>
  <si>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</si>
  <si>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</si>
  <si>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</si>
  <si>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</si>
  <si>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</si>
  <si>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</si>
  <si>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</si>
  <si>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</si>
  <si>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</si>
  <si>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</si>
  <si>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</si>
  <si>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</si>
  <si>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</si>
  <si>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</si>
  <si>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</si>
  <si>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</si>
  <si>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</si>
  <si>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</si>
  <si>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</si>
  <si>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</si>
  <si>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</si>
  <si>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</si>
  <si>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</si>
  <si>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</si>
  <si>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</si>
  <si>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</si>
  <si>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</si>
  <si>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</si>
  <si>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</si>
  <si>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</si>
  <si>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</si>
  <si>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</si>
  <si>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</si>
  <si>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</si>
  <si>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</si>
  <si>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</si>
  <si>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</si>
  <si>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</si>
  <si>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</si>
  <si>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</si>
  <si>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</si>
  <si>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</si>
  <si>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</si>
  <si>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</si>
  <si>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</si>
  <si>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</si>
  <si>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</si>
  <si>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</si>
  <si>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</si>
  <si>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</si>
  <si>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</si>
  <si>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</si>
  <si>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</si>
  <si>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</si>
  <si>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</si>
  <si>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</si>
  <si>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</si>
  <si>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</si>
  <si>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</si>
  <si>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</si>
  <si>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</si>
  <si>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</si>
  <si>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</si>
  <si>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</si>
  <si>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</si>
  <si>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</si>
  <si>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</si>
  <si>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</si>
  <si>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</si>
  <si>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</si>
  <si>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</si>
  <si>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</si>
  <si>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</si>
  <si>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</si>
  <si>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</si>
  <si>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</si>
  <si>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</si>
  <si>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</si>
  <si>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</si>
  <si>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</si>
  <si>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</si>
  <si>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</si>
  <si>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</si>
  <si>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</si>
  <si>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</si>
  <si>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</si>
  <si>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</si>
  <si>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</si>
  <si>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</si>
  <si>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</si>
  <si>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</si>
  <si>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</si>
  <si>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</si>
  <si>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</si>
  <si>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</si>
  <si>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</si>
  <si>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</si>
  <si>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</si>
  <si>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</si>
  <si>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</si>
  <si>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</si>
  <si>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</si>
  <si>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</si>
  <si>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</si>
  <si>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</si>
  <si>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</si>
  <si>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</si>
  <si>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</si>
  <si>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</si>
  <si>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</si>
  <si>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</si>
  <si>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</si>
  <si>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</si>
  <si>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</si>
  <si>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</si>
  <si>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</si>
  <si>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</si>
  <si>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</si>
  <si>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</si>
  <si>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</si>
  <si>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</si>
  <si>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</si>
  <si>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</si>
  <si>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</si>
  <si>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</si>
  <si>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</si>
  <si>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</si>
  <si>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</si>
  <si>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</si>
  <si>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</si>
  <si>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</si>
  <si>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</si>
  <si>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</si>
  <si>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</si>
  <si>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</si>
  <si>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</si>
  <si>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</si>
  <si>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</si>
  <si>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</si>
  <si>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</si>
  <si>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</si>
  <si>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</si>
  <si>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</si>
  <si>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</si>
  <si>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</si>
  <si>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</si>
  <si>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</si>
  <si>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</si>
  <si>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</si>
  <si>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</si>
  <si>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</si>
  <si>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</si>
  <si>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</si>
  <si>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</si>
  <si>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</si>
  <si>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</si>
  <si>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</si>
  <si>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</si>
  <si>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</si>
  <si>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</si>
  <si>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</si>
  <si>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</si>
  <si>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</si>
  <si>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</si>
  <si>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</si>
  <si>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</si>
  <si>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</si>
  <si>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</si>
  <si>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</si>
  <si>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</si>
  <si>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</si>
  <si>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</si>
  <si>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</si>
  <si>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</si>
  <si>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</si>
  <si>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</si>
  <si>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</si>
  <si>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</si>
  <si>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</si>
  <si>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</si>
  <si>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</si>
  <si>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</si>
  <si>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</si>
  <si>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</si>
  <si>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</si>
  <si>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</si>
  <si>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</si>
  <si>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</si>
  <si>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</si>
  <si>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</si>
  <si>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</si>
  <si>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</si>
  <si>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</si>
  <si>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</si>
  <si>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</si>
  <si>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</si>
  <si>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</si>
  <si>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</si>
  <si>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</si>
  <si>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</si>
  <si>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</si>
  <si>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</si>
  <si>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</si>
  <si>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</si>
  <si>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</si>
  <si>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</si>
  <si>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</si>
  <si>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</si>
  <si>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</si>
  <si>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</si>
  <si>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</si>
  <si>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</si>
  <si>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</si>
  <si>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</si>
  <si>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</si>
  <si>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</si>
  <si>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</si>
  <si>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</si>
  <si>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</si>
  <si>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</si>
  <si>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</si>
  <si>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</si>
  <si>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</si>
  <si>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</si>
  <si>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</si>
  <si>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</si>
  <si>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</si>
  <si>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</si>
  <si>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</si>
  <si>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</si>
  <si>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</si>
  <si>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</si>
  <si>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</si>
  <si>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</si>
  <si>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</si>
  <si>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</si>
  <si>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</si>
  <si>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</si>
  <si>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</si>
  <si>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</si>
  <si>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</si>
  <si>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</si>
  <si>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</si>
  <si>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</si>
  <si>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</si>
  <si>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</si>
  <si>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</si>
  <si>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</si>
  <si>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</si>
  <si>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</si>
  <si>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</si>
  <si>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</si>
  <si>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</si>
  <si>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</si>
  <si>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</si>
  <si>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</si>
  <si>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</si>
  <si>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</si>
  <si>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</si>
  <si>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</si>
  <si>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</si>
  <si>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</si>
  <si>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</si>
  <si>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</si>
  <si>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</si>
  <si>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</si>
  <si>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</si>
  <si>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</si>
  <si>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</si>
  <si>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</si>
  <si>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</si>
  <si>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</si>
  <si>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</si>
  <si>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</si>
  <si>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</si>
  <si>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</si>
  <si>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</si>
  <si>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</si>
  <si>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</si>
  <si>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</si>
  <si>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</si>
  <si>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</si>
  <si>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</si>
  <si>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</si>
  <si>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</si>
  <si>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</si>
  <si>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</si>
  <si>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</si>
  <si>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</si>
  <si>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</si>
  <si>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</si>
  <si>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</si>
  <si>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</si>
  <si>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</si>
  <si>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</si>
  <si>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</si>
  <si>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</si>
  <si>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</si>
  <si>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</si>
  <si>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</si>
  <si>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</si>
  <si>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</si>
  <si>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</si>
  <si>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</si>
  <si>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</si>
  <si>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</si>
  <si>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</si>
  <si>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</si>
  <si>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</si>
  <si>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</si>
  <si>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</si>
  <si>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</si>
  <si>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</si>
  <si>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</si>
  <si>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</si>
  <si>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</si>
  <si>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</si>
  <si>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</si>
  <si>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</si>
  <si>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</si>
  <si>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</si>
  <si>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</si>
  <si>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</si>
  <si>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</si>
  <si>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</si>
  <si>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</si>
  <si>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</si>
  <si>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</si>
  <si>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</si>
  <si>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</si>
  <si>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</si>
  <si>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</si>
  <si>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</si>
  <si>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</si>
  <si>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</si>
  <si>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</si>
  <si>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</si>
  <si>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</si>
  <si>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</si>
  <si>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</si>
  <si>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</si>
  <si>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</si>
  <si>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</si>
  <si>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</si>
  <si>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</si>
  <si>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</si>
  <si>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</si>
  <si>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</si>
  <si>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</si>
  <si>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</si>
  <si>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</si>
  <si>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</si>
  <si>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</si>
  <si>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</si>
  <si>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</si>
  <si>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</si>
  <si>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</si>
  <si>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</si>
  <si>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</si>
  <si>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</si>
  <si>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</si>
  <si>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</si>
  <si>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</si>
  <si>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</si>
  <si>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</si>
  <si>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</si>
  <si>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</si>
  <si>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</si>
  <si>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</si>
  <si>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</si>
  <si>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</si>
  <si>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</si>
  <si>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</si>
  <si>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</si>
  <si>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</si>
  <si>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</si>
  <si>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</si>
  <si>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</si>
  <si>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</si>
  <si>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</si>
  <si>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</si>
  <si>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</si>
  <si>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</si>
  <si>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</si>
  <si>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</si>
  <si>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</si>
  <si>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</si>
  <si>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</si>
  <si>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</si>
  <si>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</si>
  <si>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</si>
  <si>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</si>
  <si>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</si>
  <si>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</si>
  <si>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</si>
  <si>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</si>
  <si>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</si>
  <si>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</si>
  <si>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</si>
  <si>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</si>
  <si>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</si>
  <si>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</si>
  <si>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</si>
  <si>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</si>
  <si>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</si>
  <si>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</si>
  <si>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</si>
  <si>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</si>
  <si>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</si>
  <si>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</si>
  <si>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</si>
  <si>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</si>
  <si>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</si>
  <si>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</si>
  <si>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</si>
  <si>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</si>
  <si>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</si>
  <si>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</si>
  <si>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</si>
  <si>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</si>
  <si>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</si>
  <si>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</si>
  <si>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</si>
  <si>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</si>
  <si>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</si>
  <si>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</si>
  <si>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</si>
  <si>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</si>
  <si>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</si>
  <si>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</si>
  <si>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</si>
  <si>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</si>
  <si>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</si>
  <si>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</si>
  <si>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</si>
  <si>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</si>
  <si>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</si>
  <si>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</si>
  <si>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</si>
  <si>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</si>
  <si>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</si>
  <si>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</si>
  <si>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</si>
  <si>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</si>
  <si>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</si>
  <si>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</si>
  <si>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</si>
  <si>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</si>
  <si>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</si>
  <si>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</si>
  <si>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</si>
  <si>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</si>
  <si>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</si>
  <si>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</si>
  <si>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</si>
  <si>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</si>
  <si>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</si>
  <si>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</si>
  <si>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</si>
  <si>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</si>
  <si>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</si>
  <si>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</si>
  <si>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</si>
  <si>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</si>
  <si>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</si>
  <si>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</si>
  <si>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</si>
  <si>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</si>
  <si>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</si>
  <si>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</si>
  <si>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</si>
  <si>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</si>
  <si>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</si>
  <si>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</si>
  <si>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</si>
  <si>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</si>
  <si>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</si>
  <si>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</si>
  <si>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</si>
  <si>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</si>
  <si>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</si>
  <si>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</si>
  <si>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</si>
  <si>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</si>
  <si>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</si>
  <si>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</si>
  <si>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</si>
  <si>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</si>
  <si>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</si>
  <si>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</si>
  <si>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</si>
  <si>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</si>
  <si>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</si>
  <si>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</si>
  <si>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</si>
  <si>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</si>
  <si>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</si>
  <si>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</si>
  <si>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</si>
  <si>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</si>
  <si>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</si>
  <si>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</si>
  <si>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</si>
  <si>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</si>
  <si>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</si>
  <si>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</si>
  <si>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</si>
  <si>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</si>
  <si>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</si>
  <si>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</si>
  <si>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</si>
  <si>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</si>
  <si>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</si>
  <si>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</si>
  <si>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</si>
  <si>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</si>
  <si>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</si>
  <si>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</si>
  <si>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</si>
  <si>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</si>
  <si>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</si>
  <si>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</si>
  <si>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</si>
  <si>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</si>
  <si>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</si>
  <si>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</si>
  <si>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</si>
  <si>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</si>
  <si>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</si>
  <si>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</si>
  <si>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</si>
  <si>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</si>
  <si>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</si>
  <si>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</si>
  <si>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</si>
  <si>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</si>
  <si>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</si>
  <si>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</si>
  <si>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</si>
  <si>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</si>
  <si>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</si>
  <si>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</si>
  <si>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</si>
  <si>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</si>
  <si>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</si>
  <si>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</si>
  <si>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</si>
  <si>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</si>
  <si>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</si>
  <si>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</si>
  <si>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</si>
  <si>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</si>
  <si>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</si>
  <si>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</si>
  <si>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</si>
  <si>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</si>
  <si>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</si>
  <si>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</si>
  <si>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</si>
  <si>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</si>
  <si>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</si>
  <si>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</si>
  <si>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</si>
  <si>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</si>
  <si>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</si>
  <si>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</si>
  <si>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</si>
  <si>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</si>
  <si>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</si>
  <si>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</si>
  <si>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</si>
  <si>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</si>
  <si>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</si>
  <si>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</si>
  <si>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</si>
  <si>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</si>
  <si>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</si>
  <si>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</si>
  <si>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</si>
  <si>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</si>
  <si>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</si>
  <si>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</si>
  <si>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</si>
  <si>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</si>
  <si>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</si>
  <si>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</si>
  <si>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</si>
  <si>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</si>
  <si>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</si>
  <si>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</si>
  <si>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</si>
  <si>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</si>
  <si>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</si>
  <si>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</si>
  <si>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</si>
  <si>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</si>
  <si>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</si>
  <si>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</si>
  <si>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</si>
  <si>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</si>
  <si>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</si>
  <si>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</si>
  <si>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</si>
  <si>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</si>
  <si>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</si>
  <si>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</si>
  <si>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</si>
  <si>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</si>
  <si>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</si>
  <si>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</si>
  <si>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</si>
  <si>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</si>
  <si>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</si>
  <si>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</si>
  <si>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</si>
  <si>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</si>
  <si>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</si>
  <si>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</si>
  <si>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</si>
  <si>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</si>
  <si>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</si>
  <si>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</si>
  <si>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</si>
  <si>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</si>
  <si>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</si>
  <si>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</si>
  <si>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</si>
  <si>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</si>
  <si>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</si>
  <si>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</si>
  <si>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</si>
  <si>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</si>
  <si>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</si>
  <si>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</si>
  <si>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</si>
  <si>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</si>
  <si>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</si>
  <si>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</si>
  <si>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</si>
  <si>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</si>
  <si>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</si>
  <si>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</si>
  <si>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</si>
  <si>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</si>
  <si>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</si>
  <si>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</si>
  <si>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</si>
  <si>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</si>
  <si>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</si>
  <si>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</si>
  <si>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</si>
  <si>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</si>
  <si>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</si>
  <si>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</si>
  <si>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</si>
  <si>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</si>
  <si>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</si>
  <si>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</si>
  <si>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</si>
  <si>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</si>
  <si>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</si>
  <si>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</si>
  <si>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</si>
  <si>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</si>
  <si>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</si>
  <si>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</si>
  <si>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</si>
  <si>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</si>
  <si>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</si>
  <si>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</si>
  <si>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</si>
  <si>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</si>
  <si>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</si>
  <si>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</si>
  <si>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</si>
  <si>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</si>
  <si>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</si>
  <si>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</si>
  <si>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</si>
  <si>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</si>
  <si>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</si>
  <si>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</si>
  <si>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</si>
  <si>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</si>
  <si>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</si>
  <si>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</si>
  <si>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</si>
  <si>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</si>
  <si>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</si>
  <si>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</si>
  <si>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</si>
  <si>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</si>
  <si>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</si>
  <si>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</si>
  <si>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</si>
  <si>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</si>
  <si>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</si>
  <si>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</si>
  <si>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</si>
  <si>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</si>
  <si>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</si>
  <si>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</si>
  <si>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</si>
  <si>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</si>
  <si>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</si>
  <si>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</si>
  <si>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</si>
  <si>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</si>
  <si>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</si>
  <si>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</si>
  <si>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</si>
  <si>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</si>
  <si>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</si>
  <si>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</si>
  <si>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</si>
  <si>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</si>
  <si>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</si>
  <si>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</si>
  <si>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</si>
  <si>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</si>
  <si>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</si>
  <si>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</si>
  <si>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</si>
  <si>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</si>
  <si>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</si>
  <si>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</si>
  <si>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</si>
  <si>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</si>
  <si>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</si>
  <si>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</si>
  <si>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</si>
  <si>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</si>
  <si>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</si>
  <si>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</si>
  <si>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</si>
  <si>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</si>
  <si>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</si>
  <si>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</si>
  <si>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</si>
  <si>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</si>
  <si>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</si>
  <si>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</si>
  <si>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</si>
  <si>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</si>
  <si>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</si>
  <si>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</si>
  <si>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</si>
  <si>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</si>
  <si>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</si>
  <si>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</si>
  <si>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</si>
  <si>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</si>
  <si>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</si>
  <si>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</si>
  <si>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</si>
  <si>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</si>
  <si>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</si>
  <si>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</si>
  <si>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</si>
  <si>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</si>
  <si>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</si>
  <si>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</si>
  <si>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</si>
  <si>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</si>
  <si>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</si>
  <si>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</si>
  <si>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</si>
  <si>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</si>
  <si>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</si>
  <si>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</si>
  <si>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</si>
  <si>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</si>
  <si>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</si>
  <si>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</si>
  <si>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</si>
  <si>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</si>
  <si>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</si>
  <si>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</si>
  <si>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</si>
  <si>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</si>
  <si>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</si>
  <si>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</si>
  <si>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</si>
  <si>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</si>
  <si>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</si>
  <si>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</si>
  <si>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</si>
  <si>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</si>
  <si>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</si>
  <si>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</si>
  <si>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</si>
  <si>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</si>
  <si>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</si>
  <si>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</si>
  <si>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</si>
  <si>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</si>
  <si>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</si>
  <si>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</si>
  <si>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</si>
  <si>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</si>
  <si>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</si>
  <si>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</si>
  <si>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</si>
  <si>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</si>
  <si>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</si>
  <si>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</si>
  <si>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</si>
  <si>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</si>
  <si>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</si>
  <si>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</si>
  <si>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</si>
  <si>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</si>
  <si>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</si>
  <si>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</si>
  <si>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</si>
  <si>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</si>
  <si>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</si>
  <si>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</si>
  <si>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</si>
  <si>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</si>
  <si>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</si>
  <si>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</si>
  <si>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</si>
  <si>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</si>
  <si>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</si>
  <si>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</si>
  <si>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</si>
  <si>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</si>
  <si>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</si>
  <si>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</si>
  <si>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</si>
  <si>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</si>
  <si>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</si>
  <si>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</si>
  <si>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</si>
  <si>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</si>
  <si>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</si>
  <si>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</si>
  <si>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</si>
  <si>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</si>
  <si>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</si>
  <si>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</si>
  <si>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</si>
  <si>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</si>
  <si>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</si>
  <si>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</si>
  <si>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</si>
  <si>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</si>
  <si>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</si>
  <si>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</si>
  <si>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</si>
  <si>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</si>
  <si>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</si>
  <si>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</si>
  <si>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</si>
  <si>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</si>
  <si>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</si>
  <si>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</si>
  <si>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</si>
  <si>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</si>
  <si>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</si>
  <si>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</si>
  <si>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</si>
  <si>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</si>
  <si>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</si>
  <si>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</si>
  <si>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</si>
  <si>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</si>
  <si>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</si>
  <si>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</si>
  <si>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</si>
  <si>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</si>
  <si>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</si>
  <si>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</si>
  <si>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</si>
  <si>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</si>
  <si>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</si>
  <si>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</si>
  <si>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</si>
  <si>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</si>
  <si>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</si>
  <si>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</si>
  <si>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</si>
  <si>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</si>
  <si>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</si>
  <si>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</si>
  <si>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</si>
  <si>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</si>
  <si>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</si>
  <si>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</si>
  <si>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</si>
  <si>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</si>
  <si>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</si>
  <si>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</si>
  <si>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</si>
  <si>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</si>
  <si>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</si>
  <si>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</si>
  <si>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</si>
  <si>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</si>
  <si>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</si>
  <si>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</si>
  <si>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</si>
  <si>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</si>
  <si>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</si>
  <si>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</si>
  <si>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</si>
  <si>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</si>
  <si>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</si>
  <si>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</si>
  <si>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</si>
  <si>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</si>
  <si>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</si>
  <si>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</si>
  <si>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</si>
  <si>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</si>
  <si>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</si>
  <si>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</si>
  <si>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</si>
  <si>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</si>
  <si>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</si>
  <si>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</si>
  <si>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</si>
  <si>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</si>
  <si>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</si>
  <si>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</si>
  <si>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</si>
  <si>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</si>
  <si>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</si>
  <si>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</si>
  <si>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</si>
  <si>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</si>
  <si>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</si>
  <si>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</si>
  <si>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</si>
  <si>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</si>
  <si>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</si>
  <si>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</si>
  <si>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</si>
  <si>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</si>
  <si>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</si>
  <si>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</si>
  <si>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</si>
  <si>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</si>
  <si>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</si>
  <si>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</si>
  <si>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</si>
  <si>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</si>
  <si>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</si>
  <si>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</si>
  <si>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</si>
  <si>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</si>
  <si>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</si>
  <si>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</si>
  <si>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</si>
  <si>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</si>
  <si>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</si>
  <si>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</si>
  <si>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</si>
  <si>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</si>
  <si>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</si>
  <si>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</si>
  <si>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</si>
  <si>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</si>
  <si>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</si>
  <si>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</si>
  <si>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</si>
  <si>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</si>
  <si>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</si>
  <si>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</si>
  <si>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</si>
  <si>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</si>
  <si>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</si>
  <si>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</si>
  <si>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</si>
  <si>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</si>
  <si>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</si>
  <si>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</si>
  <si>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</si>
  <si>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</si>
  <si>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</si>
  <si>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</si>
  <si>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</si>
  <si>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</si>
  <si>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</si>
  <si>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</si>
  <si>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</si>
  <si>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</si>
  <si>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</si>
  <si>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</si>
  <si>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</si>
  <si>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</si>
  <si>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</si>
  <si>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</si>
  <si>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</si>
  <si>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</si>
  <si>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</si>
  <si>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</si>
  <si>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</si>
  <si>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</si>
  <si>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</si>
  <si>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</si>
  <si>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</si>
  <si>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</si>
  <si>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</si>
  <si>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</si>
  <si>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</si>
  <si>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</si>
  <si>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</si>
  <si>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</si>
  <si>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</si>
  <si>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</si>
  <si>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</si>
  <si>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</si>
  <si>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</si>
  <si>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</si>
  <si>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</si>
  <si>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</si>
  <si>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</si>
  <si>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</si>
  <si>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</si>
  <si>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</si>
  <si>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</si>
  <si>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</si>
  <si>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</si>
  <si>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</si>
  <si>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</si>
  <si>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</si>
  <si>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</si>
  <si>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</si>
  <si>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</si>
  <si>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</si>
  <si>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</si>
  <si>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</si>
  <si>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</si>
  <si>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</si>
  <si>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</si>
  <si>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</si>
  <si>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</si>
  <si>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</si>
  <si>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</si>
  <si>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</si>
  <si>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</si>
  <si>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</si>
  <si>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</si>
  <si>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</si>
  <si>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</si>
  <si>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</si>
  <si>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</si>
  <si>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</si>
  <si>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</si>
  <si>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</si>
  <si>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</si>
  <si>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</si>
  <si>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</si>
  <si>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</si>
  <si>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</si>
  <si>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</si>
  <si>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</si>
  <si>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</si>
  <si>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</si>
  <si>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</si>
  <si>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</si>
  <si>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</si>
  <si>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</si>
  <si>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</si>
  <si>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</si>
  <si>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</si>
  <si>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</si>
  <si>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</si>
  <si>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</si>
  <si>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</si>
  <si>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</si>
  <si>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</si>
  <si>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</si>
  <si>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</si>
  <si>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</si>
  <si>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</si>
  <si>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</si>
  <si>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</si>
  <si>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</si>
  <si>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</si>
  <si>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</si>
  <si>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</si>
  <si>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</si>
  <si>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</si>
  <si>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</si>
  <si>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</si>
  <si>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</si>
  <si>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</si>
  <si>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</si>
  <si>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</si>
  <si>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</si>
  <si>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</si>
  <si>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</si>
  <si>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</si>
  <si>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</si>
  <si>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</si>
  <si>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</si>
  <si>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</si>
  <si>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</si>
  <si>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</si>
  <si>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</si>
  <si>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</si>
  <si>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</si>
  <si>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</si>
  <si>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</si>
  <si>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</si>
  <si>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</si>
  <si>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</si>
  <si>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</si>
  <si>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</si>
  <si>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</si>
  <si>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</si>
  <si>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</si>
  <si>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</si>
  <si>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</si>
  <si>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</si>
  <si>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</si>
  <si>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</si>
  <si>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</si>
  <si>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</si>
  <si>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</si>
  <si>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</si>
  <si>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</si>
  <si>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</si>
  <si>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</si>
  <si>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</si>
  <si>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</si>
  <si>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</si>
  <si>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</si>
  <si>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</si>
  <si>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</si>
  <si>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</si>
  <si>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</si>
  <si>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</si>
  <si>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</si>
  <si>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</si>
  <si>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</si>
  <si>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</si>
  <si>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</si>
  <si>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</si>
  <si>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</si>
  <si>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</si>
  <si>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</si>
  <si>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</si>
  <si>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</si>
  <si>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</si>
  <si>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</si>
  <si>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</si>
  <si>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</si>
  <si>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</si>
  <si>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</si>
  <si>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</si>
  <si>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</si>
  <si>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</si>
  <si>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</si>
  <si>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</si>
  <si>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</si>
  <si>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</si>
  <si>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</si>
  <si>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</si>
  <si>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</si>
  <si>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</si>
  <si>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</si>
  <si>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</si>
  <si>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</si>
  <si>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</si>
  <si>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</si>
  <si>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</si>
  <si>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</si>
  <si>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</si>
  <si>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</si>
  <si>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</si>
  <si>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</si>
  <si>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</si>
  <si>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</si>
  <si>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</si>
  <si>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</si>
  <si>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</si>
  <si>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</si>
  <si>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</si>
  <si>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</si>
  <si>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</si>
  <si>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</si>
  <si>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</si>
  <si>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</si>
  <si>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</si>
  <si>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</si>
  <si>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</si>
  <si>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</si>
  <si>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</si>
  <si>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</si>
  <si>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</si>
  <si>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</si>
  <si>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</si>
  <si>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</si>
  <si>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</si>
  <si>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</si>
  <si>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</si>
  <si>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</si>
  <si>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</si>
  <si>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</si>
  <si>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</si>
  <si>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</si>
  <si>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</si>
  <si>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</si>
  <si>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</si>
  <si>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</si>
  <si>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</si>
  <si>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</si>
  <si>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</si>
  <si>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</si>
  <si>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</si>
  <si>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</si>
  <si>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</si>
  <si>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</si>
  <si>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</si>
  <si>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</si>
  <si>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</si>
  <si>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</si>
  <si>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</si>
  <si>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</si>
  <si>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</si>
  <si>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</si>
  <si>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</si>
  <si>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</si>
  <si>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</si>
  <si>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</si>
  <si>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</si>
  <si>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</si>
  <si>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</si>
  <si>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</si>
  <si>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</si>
  <si>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</si>
  <si>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</si>
  <si>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</si>
  <si>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</si>
  <si>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</si>
  <si>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</si>
  <si>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</si>
  <si>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</si>
  <si>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</si>
  <si>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</si>
  <si>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</si>
  <si>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</si>
  <si>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</si>
  <si>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</si>
  <si>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</si>
  <si>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</si>
  <si>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</si>
  <si>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</si>
  <si>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</si>
  <si>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</si>
  <si>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</si>
  <si>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</si>
  <si>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</si>
  <si>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</si>
  <si>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</si>
  <si>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</si>
  <si>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</si>
  <si>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</si>
  <si>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</si>
  <si>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</si>
  <si>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</si>
  <si>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</si>
  <si>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</si>
  <si>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</si>
  <si>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</si>
  <si>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</si>
  <si>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</si>
  <si>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</si>
  <si>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</si>
  <si>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</si>
  <si>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</si>
  <si>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</si>
  <si>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</si>
  <si>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</si>
  <si>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</si>
  <si>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</si>
  <si>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</si>
  <si>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</si>
  <si>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</si>
  <si>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</si>
  <si>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</si>
  <si>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</si>
  <si>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</si>
  <si>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</si>
  <si>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</si>
  <si>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</si>
  <si>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</si>
  <si>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</si>
  <si>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</si>
  <si>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</si>
  <si>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</si>
  <si>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</si>
  <si>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</si>
  <si>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</si>
  <si>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</si>
  <si>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</si>
  <si>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</si>
  <si>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</si>
  <si>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</si>
  <si>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</si>
  <si>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</si>
  <si>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</si>
  <si>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</si>
  <si>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</si>
  <si>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</si>
  <si>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</si>
  <si>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</si>
  <si>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</si>
  <si>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</si>
  <si>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</si>
  <si>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</si>
  <si>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</si>
  <si>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</si>
  <si>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</si>
  <si>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</si>
  <si>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</si>
  <si>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</si>
  <si>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</si>
  <si>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</si>
  <si>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</si>
  <si>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</si>
  <si>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</si>
  <si>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</si>
  <si>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</si>
  <si>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</si>
  <si>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</si>
  <si>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</si>
  <si>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</si>
  <si>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</si>
  <si>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</si>
  <si>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</si>
  <si>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</si>
  <si>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</si>
  <si>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</si>
  <si>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</si>
  <si>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</si>
  <si>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</si>
  <si>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</si>
  <si>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</si>
  <si>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</si>
  <si>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</si>
  <si>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</si>
  <si>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</si>
  <si>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</si>
  <si>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</si>
  <si>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</si>
  <si>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</si>
  <si>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</si>
  <si>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</si>
  <si>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</si>
  <si>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</si>
  <si>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</si>
  <si>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</si>
  <si>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</si>
  <si>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</si>
  <si>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</si>
  <si>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</si>
  <si>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</si>
  <si>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</si>
  <si>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</si>
  <si>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</si>
  <si>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</si>
  <si>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</si>
  <si>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</si>
  <si>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</si>
  <si>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</si>
  <si>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</si>
  <si>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</si>
  <si>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</si>
  <si>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</si>
  <si>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</si>
  <si>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</si>
  <si>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</si>
  <si>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</si>
  <si>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</si>
  <si>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</si>
  <si>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</si>
  <si>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</si>
  <si>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</si>
  <si>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</si>
  <si>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</si>
  <si>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</si>
  <si>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</si>
  <si>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</si>
  <si>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</si>
  <si>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</si>
  <si>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</si>
  <si>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</si>
  <si>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</si>
  <si>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</si>
  <si>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</si>
  <si>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</si>
  <si>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</si>
  <si>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</si>
  <si>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</si>
  <si>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</si>
  <si>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</si>
  <si>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</si>
  <si>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</si>
  <si>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</si>
  <si>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</si>
  <si>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</si>
  <si>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</si>
  <si>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</si>
  <si>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</si>
  <si>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</si>
  <si>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</si>
  <si>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</si>
  <si>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</si>
  <si>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</si>
  <si>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</si>
  <si>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</si>
  <si>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</si>
  <si>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</si>
  <si>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</si>
  <si>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</si>
  <si>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</si>
  <si>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</si>
  <si>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</si>
  <si>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</si>
  <si>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</si>
  <si>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</si>
  <si>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</si>
  <si>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</si>
  <si>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</si>
  <si>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</si>
  <si>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</si>
  <si>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</si>
  <si>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</si>
  <si>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</si>
  <si>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</si>
  <si>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</si>
  <si>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</si>
  <si>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</si>
  <si>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</si>
  <si>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</si>
  <si>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</si>
  <si>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</si>
  <si>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</si>
  <si>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</si>
  <si>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</si>
  <si>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</si>
  <si>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</si>
  <si>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</si>
  <si>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</si>
  <si>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</si>
  <si>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</si>
  <si>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</si>
  <si>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</si>
  <si>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</si>
  <si>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</si>
  <si>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</si>
  <si>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</si>
  <si>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</si>
  <si>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</si>
  <si>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</si>
  <si>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</si>
  <si>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</si>
  <si>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</si>
  <si>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</si>
  <si>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</si>
  <si>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</si>
  <si>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</si>
  <si>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</si>
  <si>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</si>
  <si>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</si>
  <si>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</si>
  <si>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</si>
  <si>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</si>
  <si>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</si>
  <si>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</si>
  <si>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</si>
  <si>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</si>
  <si>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</si>
  <si>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</si>
  <si>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</si>
  <si>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</si>
  <si>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</si>
  <si>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</si>
  <si>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</si>
  <si>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</si>
  <si>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</si>
  <si>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</si>
  <si>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</si>
  <si>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</si>
  <si>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</si>
  <si>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</si>
  <si>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</si>
  <si>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</si>
  <si>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</si>
  <si>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</si>
  <si>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</si>
  <si>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</si>
  <si>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</si>
  <si>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</si>
  <si>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</si>
  <si>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</si>
  <si>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</si>
  <si>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</si>
  <si>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</si>
  <si>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</si>
  <si>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</si>
  <si>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</si>
  <si>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</si>
  <si>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</si>
  <si>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</si>
  <si>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</si>
  <si>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</si>
  <si>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</si>
  <si>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</si>
  <si>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</si>
  <si>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</si>
  <si>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</si>
  <si>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</si>
  <si>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</si>
  <si>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</si>
  <si>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</si>
  <si>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</si>
  <si>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</si>
  <si>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</si>
  <si>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</si>
  <si>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</si>
  <si>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</si>
  <si>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</si>
  <si>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</si>
  <si>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</si>
  <si>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</si>
  <si>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</si>
  <si>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</si>
  <si>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</si>
  <si>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</si>
  <si>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</si>
  <si>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</si>
  <si>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</si>
  <si>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</si>
  <si>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</si>
  <si>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</si>
  <si>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</si>
  <si>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</si>
  <si>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</si>
  <si>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</si>
  <si>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</si>
  <si>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</si>
  <si>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</si>
  <si>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</si>
  <si>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</si>
  <si>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</si>
  <si>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</si>
  <si>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</si>
  <si>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</si>
  <si>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</si>
  <si>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</si>
  <si>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</si>
  <si>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</si>
  <si>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</si>
  <si>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</si>
  <si>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</si>
  <si>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</si>
  <si>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</si>
  <si>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</si>
  <si>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</si>
  <si>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</si>
  <si>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</si>
  <si>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</si>
  <si>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</si>
  <si>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</si>
  <si>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</si>
  <si>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</si>
  <si>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</si>
  <si>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</si>
  <si>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</si>
  <si>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</si>
  <si>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</si>
  <si>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</si>
  <si>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</si>
  <si>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</si>
  <si>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</si>
  <si>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</si>
  <si>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</si>
  <si>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</si>
  <si>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</si>
  <si>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</si>
  <si>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</si>
  <si>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</si>
  <si>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</si>
  <si>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</si>
  <si>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</si>
  <si>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</si>
  <si>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</si>
  <si>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</si>
  <si>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</si>
  <si>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</si>
  <si>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</si>
  <si>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</si>
  <si>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</si>
  <si>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</si>
  <si>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</si>
  <si>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</si>
  <si>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</si>
  <si>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</si>
  <si>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</si>
  <si>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</si>
  <si>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</si>
  <si>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</si>
  <si>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</si>
  <si>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</si>
  <si>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</si>
  <si>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</si>
  <si>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</si>
  <si>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</si>
  <si>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</si>
  <si>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</si>
  <si>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</si>
  <si>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</si>
  <si>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</si>
  <si>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</si>
  <si>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</si>
  <si>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</si>
  <si>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</si>
  <si>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</si>
  <si>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</si>
  <si>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</si>
  <si>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</si>
  <si>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</si>
  <si>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</si>
  <si>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</si>
  <si>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</si>
  <si>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</si>
  <si>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</si>
  <si>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</si>
  <si>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</si>
  <si>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</si>
  <si>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</si>
  <si>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</si>
  <si>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</si>
  <si>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</si>
  <si>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</si>
  <si>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</si>
  <si>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</si>
  <si>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</si>
  <si>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</si>
  <si>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</si>
  <si>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</si>
  <si>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</si>
  <si>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</si>
  <si>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</si>
  <si>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</si>
  <si>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</si>
  <si>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</si>
  <si>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</si>
  <si>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</si>
  <si>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</si>
  <si>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</si>
  <si>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</si>
  <si>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</si>
  <si>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</si>
  <si>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</si>
  <si>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</si>
  <si>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</si>
  <si>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</si>
  <si>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</si>
  <si>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</si>
  <si>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</si>
  <si>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</si>
  <si>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</si>
  <si>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</si>
  <si>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</si>
  <si>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</si>
  <si>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</si>
  <si>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</si>
  <si>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</si>
  <si>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</si>
  <si>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</si>
  <si>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</si>
  <si>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</si>
  <si>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</si>
  <si>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</si>
  <si>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</si>
  <si>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</si>
  <si>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</si>
  <si>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</si>
  <si>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</si>
  <si>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</si>
  <si>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</si>
  <si>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</si>
  <si>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</si>
  <si>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</si>
  <si>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</si>
  <si>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</si>
  <si>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</si>
  <si>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</si>
  <si>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</si>
  <si>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</si>
  <si>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</si>
  <si>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</si>
  <si>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</si>
  <si>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</si>
  <si>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</si>
  <si>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</si>
  <si>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</si>
  <si>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</si>
  <si>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</si>
  <si>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</si>
  <si>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</si>
  <si>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</si>
  <si>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</si>
  <si>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</si>
  <si>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</si>
  <si>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</si>
  <si>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</si>
  <si>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</si>
  <si>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</si>
  <si>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</si>
  <si>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</si>
  <si>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</si>
  <si>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</si>
  <si>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</si>
  <si>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</si>
  <si>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</si>
  <si>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</si>
  <si>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</si>
  <si>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</si>
  <si>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</si>
  <si>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</si>
  <si>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</si>
  <si>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</si>
  <si>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</si>
  <si>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</si>
  <si>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</si>
  <si>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</si>
  <si>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</si>
  <si>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</si>
  <si>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</si>
  <si>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</si>
  <si>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</si>
  <si>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</si>
  <si>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</si>
  <si>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</si>
  <si>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</si>
  <si>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</si>
  <si>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</si>
  <si>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</si>
  <si>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</si>
  <si>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</si>
  <si>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</si>
  <si>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</si>
  <si>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</si>
  <si>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</si>
  <si>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</si>
  <si>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</si>
  <si>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</si>
  <si>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</si>
  <si>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</si>
  <si>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</si>
  <si>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</si>
  <si>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</si>
  <si>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</si>
  <si>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</si>
  <si>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</si>
  <si>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</si>
  <si>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</si>
  <si>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</si>
  <si>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</si>
  <si>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</si>
  <si>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</si>
  <si>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</si>
  <si>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</si>
  <si>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</si>
  <si>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</si>
  <si>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</si>
  <si>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</si>
  <si>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</si>
  <si>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</si>
  <si>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</si>
  <si>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</si>
  <si>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</si>
  <si>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</si>
  <si>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</si>
  <si>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</si>
  <si>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</si>
  <si>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</si>
  <si>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</si>
  <si>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</si>
  <si>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</si>
  <si>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</si>
  <si>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</si>
  <si>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</si>
  <si>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</si>
  <si>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</si>
  <si>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</si>
  <si>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</si>
  <si>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</si>
  <si>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</si>
  <si>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</si>
  <si>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</si>
  <si>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</si>
  <si>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</si>
  <si>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</si>
  <si>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</si>
  <si>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</si>
  <si>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</si>
  <si>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</si>
  <si>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</si>
  <si>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</si>
  <si>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</si>
  <si>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</si>
  <si>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</si>
  <si>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</si>
  <si>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</si>
  <si>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</si>
  <si>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</si>
  <si>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</si>
  <si>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</si>
  <si>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</si>
  <si>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</si>
  <si>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</si>
  <si>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</si>
  <si>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</si>
  <si>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</si>
  <si>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</si>
  <si>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</si>
  <si>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</si>
  <si>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</si>
  <si>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</si>
  <si>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</si>
  <si>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</si>
  <si>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</si>
  <si>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</si>
  <si>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</si>
  <si>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</si>
  <si>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</si>
  <si>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</si>
  <si>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</si>
  <si>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</si>
  <si>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</si>
  <si>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</si>
  <si>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</si>
  <si>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</si>
  <si>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</si>
  <si>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</si>
  <si>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</si>
  <si>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</si>
  <si>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</si>
  <si>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</si>
  <si>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</si>
  <si>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</si>
  <si>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</si>
  <si>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</si>
  <si>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</si>
  <si>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</si>
  <si>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</si>
  <si>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</si>
  <si>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</si>
  <si>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</si>
  <si>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</si>
  <si>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</si>
  <si>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</si>
  <si>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</si>
  <si>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</si>
  <si>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</si>
  <si>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</si>
  <si>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</si>
  <si>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</si>
  <si>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</si>
  <si>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</si>
  <si>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</si>
  <si>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</si>
  <si>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</si>
  <si>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</si>
  <si>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</si>
  <si>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</si>
  <si>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</si>
  <si>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</si>
  <si>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</si>
  <si>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</si>
  <si>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</si>
  <si>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</si>
  <si>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</si>
  <si>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</si>
  <si>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</si>
  <si>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</si>
  <si>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</si>
  <si>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</si>
  <si>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</si>
  <si>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</si>
  <si>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</si>
  <si>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</si>
  <si>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</si>
  <si>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</si>
  <si>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</si>
  <si>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</si>
  <si>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</si>
  <si>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</si>
  <si>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</si>
  <si>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</si>
  <si>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</si>
  <si>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</si>
  <si>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</si>
  <si>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</si>
  <si>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</si>
  <si>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</si>
  <si>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</si>
  <si>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</si>
  <si>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</si>
  <si>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</si>
  <si>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</si>
  <si>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</si>
  <si>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</si>
  <si>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</si>
  <si>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</si>
  <si>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</si>
  <si>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</si>
  <si>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</si>
  <si>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</si>
  <si>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</si>
  <si>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</si>
  <si>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</si>
  <si>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</si>
  <si>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</si>
  <si>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</si>
  <si>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</si>
  <si>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</si>
  <si>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</si>
  <si>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</si>
  <si>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</si>
  <si>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</si>
  <si>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</si>
  <si>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</si>
  <si>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</si>
  <si>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</si>
  <si>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</si>
  <si>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</si>
  <si>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</si>
  <si>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</si>
  <si>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</si>
  <si>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</si>
  <si>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</si>
  <si>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</si>
  <si>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</si>
  <si>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</si>
  <si>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</si>
  <si>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</si>
  <si>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</si>
  <si>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</si>
  <si>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</si>
  <si>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</si>
  <si>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</si>
  <si>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</si>
  <si>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</si>
  <si>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</si>
  <si>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</si>
  <si>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</si>
  <si>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</si>
  <si>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</si>
  <si>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</si>
  <si>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</si>
  <si>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</si>
  <si>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</si>
  <si>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</si>
  <si>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</si>
  <si>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</si>
  <si>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</si>
  <si>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</si>
  <si>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</si>
  <si>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</si>
  <si>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</si>
  <si>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</si>
  <si>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</si>
  <si>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</si>
  <si>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</si>
  <si>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</si>
  <si>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</si>
  <si>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</si>
  <si>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</si>
  <si>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</si>
  <si>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</si>
  <si>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</si>
  <si>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</si>
  <si>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</si>
  <si>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</si>
  <si>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</si>
  <si>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</si>
  <si>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</si>
  <si>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</si>
  <si>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</si>
  <si>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</si>
  <si>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</si>
  <si>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</si>
  <si>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</si>
  <si>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</si>
  <si>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</si>
  <si>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</si>
  <si>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</si>
  <si>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</si>
  <si>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</si>
  <si>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</si>
  <si>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</si>
  <si>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</si>
  <si>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</si>
  <si>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</si>
  <si>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</si>
  <si>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</si>
  <si>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</si>
  <si>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</si>
  <si>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</si>
  <si>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</si>
  <si>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</si>
  <si>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</si>
  <si>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</si>
  <si>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</si>
  <si>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</si>
  <si>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</si>
  <si>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</si>
  <si>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</si>
  <si>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</si>
  <si>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</si>
  <si>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</si>
  <si>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</si>
  <si>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</si>
  <si>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</si>
  <si>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</si>
  <si>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</si>
  <si>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</si>
  <si>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</si>
  <si>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</si>
  <si>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</si>
  <si>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</si>
  <si>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</si>
  <si>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</si>
  <si>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</si>
  <si>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</si>
  <si>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</si>
  <si>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</si>
  <si>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</si>
  <si>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</si>
  <si>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</si>
  <si>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</si>
  <si>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</si>
  <si>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</si>
  <si>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</si>
  <si>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</si>
  <si>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</si>
  <si>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</si>
  <si>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</si>
  <si>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</si>
  <si>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</si>
  <si>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</si>
  <si>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</si>
  <si>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</si>
  <si>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</si>
  <si>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</si>
  <si>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</si>
  <si>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</si>
  <si>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</si>
  <si>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</si>
  <si>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</si>
  <si>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</si>
  <si>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</si>
  <si>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</si>
  <si>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</si>
  <si>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</si>
  <si>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</si>
  <si>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</si>
  <si>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</si>
  <si>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</si>
  <si>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</si>
  <si>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</si>
  <si>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</si>
  <si>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</si>
  <si>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</si>
  <si>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</si>
  <si>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</si>
  <si>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</si>
  <si>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</si>
  <si>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</si>
  <si>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</si>
  <si>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</si>
  <si>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</si>
  <si>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</si>
  <si>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</si>
  <si>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</si>
  <si>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</si>
  <si>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</si>
  <si>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</si>
  <si>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</si>
  <si>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</si>
  <si>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</si>
  <si>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</si>
  <si>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</si>
  <si>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</si>
  <si>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</si>
  <si>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</si>
  <si>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</si>
  <si>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</si>
  <si>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</si>
  <si>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</si>
  <si>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</si>
  <si>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</si>
  <si>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</si>
  <si>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</si>
  <si>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</si>
  <si>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</si>
  <si>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</si>
  <si>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</si>
  <si>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</si>
  <si>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</si>
  <si>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</si>
  <si>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</si>
  <si>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</si>
  <si>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</si>
  <si>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</si>
  <si>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</si>
  <si>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</si>
  <si>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</si>
  <si>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</si>
  <si>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</si>
  <si>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</si>
  <si>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</si>
  <si>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</si>
  <si>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</si>
  <si>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</si>
  <si>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</si>
  <si>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</si>
  <si>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</si>
  <si>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</si>
  <si>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</si>
  <si>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</si>
  <si>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</si>
  <si>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</si>
  <si>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</si>
  <si>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</si>
  <si>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</si>
  <si>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</si>
  <si>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</si>
  <si>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</si>
  <si>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</si>
  <si>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</si>
  <si>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</si>
  <si>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</si>
  <si>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</si>
  <si>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</si>
  <si>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</si>
  <si>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</si>
  <si>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</si>
  <si>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</si>
  <si>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</si>
  <si>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</si>
  <si>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</si>
  <si>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</si>
  <si>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</si>
  <si>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</si>
  <si>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</si>
  <si>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</si>
  <si>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</si>
  <si>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</si>
  <si>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</si>
  <si>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</si>
  <si>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</si>
  <si>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</si>
  <si>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</si>
  <si>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</si>
  <si>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</si>
  <si>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</si>
  <si>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</si>
  <si>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</si>
  <si>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</si>
  <si>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</si>
  <si>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</si>
  <si>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</si>
  <si>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</si>
  <si>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</si>
  <si>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</si>
  <si>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</si>
  <si>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</si>
  <si>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</si>
  <si>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</si>
  <si>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</si>
  <si>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</si>
  <si>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</si>
  <si>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</si>
  <si>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</si>
  <si>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</si>
  <si>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</si>
  <si>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</si>
  <si>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</si>
  <si>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</si>
  <si>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</si>
  <si>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</si>
  <si>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</si>
  <si>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</si>
  <si>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</si>
  <si>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</si>
  <si>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</si>
  <si>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</si>
  <si>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</si>
  <si>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</si>
  <si>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</si>
  <si>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</si>
  <si>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</si>
  <si>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</si>
  <si>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</si>
  <si>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</si>
  <si>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</si>
  <si>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</si>
  <si>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</si>
  <si>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</si>
  <si>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</si>
  <si>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</si>
  <si>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</si>
  <si>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</si>
  <si>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</si>
  <si>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</si>
  <si>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</si>
  <si>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</si>
  <si>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</si>
  <si>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</si>
  <si>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</si>
  <si>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</si>
  <si>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</si>
  <si>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</si>
  <si>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</si>
  <si>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</si>
  <si>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</si>
  <si>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</si>
  <si>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</si>
  <si>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</si>
  <si>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</si>
  <si>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</si>
  <si>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</si>
  <si>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</si>
  <si>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</si>
  <si>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</si>
  <si>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</si>
  <si>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</si>
  <si>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</si>
  <si>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</si>
  <si>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</si>
  <si>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</si>
  <si>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</si>
  <si>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</si>
  <si>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</si>
  <si>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</si>
  <si>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</si>
  <si>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</si>
  <si>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</si>
  <si>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</si>
  <si>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</si>
  <si>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</si>
  <si>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</si>
  <si>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</si>
  <si>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</si>
  <si>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</si>
  <si>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</si>
  <si>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</si>
  <si>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</si>
  <si>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</si>
  <si>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</si>
  <si>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</si>
  <si>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</si>
  <si>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</si>
  <si>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</si>
  <si>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</si>
  <si>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</si>
  <si>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</si>
  <si>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</si>
  <si>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</si>
  <si>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</si>
  <si>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</si>
  <si>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</si>
  <si>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</si>
  <si>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</si>
  <si>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</si>
  <si>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</si>
  <si>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</si>
  <si>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</si>
  <si>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</si>
  <si>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</si>
  <si>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</si>
  <si>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</si>
  <si>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</si>
  <si>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</si>
  <si>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</si>
  <si>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</si>
  <si>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</si>
  <si>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</si>
  <si>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</si>
  <si>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</si>
  <si>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</si>
  <si>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</si>
  <si>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</si>
  <si>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</si>
  <si>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</si>
  <si>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</si>
  <si>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</si>
  <si>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</si>
  <si>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</si>
  <si>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</si>
  <si>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</si>
  <si>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</si>
  <si>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</si>
  <si>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</si>
  <si>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</si>
  <si>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</si>
  <si>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</si>
  <si>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</si>
  <si>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</si>
  <si>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</si>
  <si>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</si>
  <si>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</si>
  <si>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</si>
  <si>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</si>
  <si>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</si>
  <si>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</si>
  <si>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</si>
  <si>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</si>
  <si>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</si>
  <si>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</si>
  <si>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</si>
  <si>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</si>
  <si>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</si>
  <si>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</si>
  <si>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</si>
  <si>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</si>
  <si>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</si>
  <si>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</si>
  <si>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</si>
  <si>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</si>
  <si>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</si>
  <si>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</si>
  <si>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</si>
  <si>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</si>
  <si>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</si>
  <si>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</si>
  <si>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</si>
  <si>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</si>
  <si>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</si>
  <si>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</si>
  <si>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</si>
  <si>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</si>
  <si>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</si>
  <si>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</si>
  <si>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</si>
  <si>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</si>
  <si>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</si>
  <si>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</si>
  <si>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</si>
  <si>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</si>
  <si>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</si>
  <si>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</si>
  <si>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</si>
  <si>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</si>
  <si>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</si>
  <si>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</si>
  <si>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</si>
  <si>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</si>
  <si>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</si>
  <si>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</si>
  <si>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</si>
  <si>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</si>
  <si>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</si>
  <si>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</si>
  <si>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</si>
  <si>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</si>
  <si>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</si>
  <si>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</si>
  <si>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</si>
  <si>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</si>
  <si>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</si>
  <si>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</si>
  <si>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</si>
  <si>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</si>
  <si>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</si>
  <si>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</si>
  <si>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</si>
  <si>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</si>
  <si>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</si>
  <si>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</si>
  <si>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</si>
  <si>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</si>
  <si>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</si>
  <si>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</si>
  <si>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</si>
  <si>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</si>
  <si>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</si>
  <si>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</si>
  <si>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</si>
  <si>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</si>
  <si>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</si>
  <si>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</si>
  <si>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</si>
  <si>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</si>
  <si>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</si>
  <si>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</si>
  <si>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</si>
  <si>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</si>
  <si>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</si>
  <si>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</si>
  <si>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</si>
  <si>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</si>
  <si>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</si>
  <si>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</si>
  <si>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</si>
  <si>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</si>
  <si>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</si>
  <si>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</si>
  <si>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</si>
  <si>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</si>
  <si>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</si>
  <si>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</si>
  <si>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</si>
  <si>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</si>
  <si>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</si>
  <si>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</si>
  <si>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</si>
  <si>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</si>
  <si>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</si>
  <si>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</si>
  <si>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</si>
  <si>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</si>
  <si>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</si>
  <si>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</si>
  <si>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</si>
  <si>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</si>
  <si>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</si>
  <si>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</si>
  <si>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</si>
  <si>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</si>
  <si>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</si>
  <si>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</si>
  <si>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</si>
  <si>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</si>
  <si>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</si>
  <si>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</si>
  <si>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</si>
  <si>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</si>
  <si>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</si>
  <si>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</si>
  <si>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</si>
  <si>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</si>
  <si>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</si>
  <si>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</si>
  <si>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</si>
  <si>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</si>
  <si>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</si>
  <si>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</si>
  <si>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</si>
  <si>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</si>
  <si>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</si>
  <si>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</si>
  <si>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</si>
  <si>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</si>
  <si>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</si>
  <si>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</si>
  <si>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</si>
  <si>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</si>
  <si>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</si>
  <si>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</si>
  <si>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</si>
  <si>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</si>
  <si>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</si>
  <si>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</si>
  <si>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</si>
  <si>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</si>
  <si>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</si>
  <si>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</si>
  <si>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</si>
  <si>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</si>
  <si>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</si>
  <si>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</si>
  <si>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</si>
  <si>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</si>
  <si>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</si>
  <si>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</si>
  <si>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</si>
  <si>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</si>
  <si>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</si>
  <si>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</si>
  <si>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</si>
  <si>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</si>
  <si>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</si>
  <si>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</si>
  <si>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</si>
  <si>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</si>
  <si>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</si>
  <si>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</si>
  <si>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</si>
  <si>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</si>
  <si>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</si>
  <si>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</si>
  <si>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</si>
  <si>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</si>
  <si>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</si>
  <si>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</si>
  <si>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</si>
  <si>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</si>
  <si>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</si>
  <si>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</si>
  <si>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</si>
  <si>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</si>
  <si>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</si>
  <si>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</si>
  <si>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</si>
  <si>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</si>
  <si>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</si>
  <si>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</si>
  <si>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</si>
  <si>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</si>
  <si>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</si>
  <si>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</si>
  <si>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</si>
  <si>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</si>
  <si>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</si>
  <si>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</si>
  <si>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</si>
  <si>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</si>
  <si>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</si>
  <si>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</si>
  <si>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</si>
  <si>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</si>
  <si>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</si>
  <si>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</si>
  <si>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</si>
  <si>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</si>
  <si>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</si>
  <si>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</si>
  <si>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</si>
  <si>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</si>
  <si>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</si>
  <si>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</si>
  <si>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</si>
  <si>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</si>
  <si>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</si>
  <si>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</si>
  <si>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</si>
  <si>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</si>
  <si>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</si>
  <si>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</si>
  <si>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</si>
  <si>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</si>
  <si>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</si>
  <si>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</si>
  <si>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</si>
  <si>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</si>
  <si>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</si>
  <si>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</si>
  <si>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</si>
  <si>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</si>
  <si>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</si>
  <si>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</si>
  <si>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</si>
  <si>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</si>
  <si>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</si>
  <si>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</si>
  <si>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</si>
  <si>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</si>
  <si>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</si>
  <si>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</si>
  <si>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</si>
  <si>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</si>
  <si>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</si>
  <si>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</si>
  <si>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</si>
  <si>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</si>
  <si>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</si>
  <si>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</si>
  <si>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</si>
  <si>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</si>
  <si>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</si>
  <si>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</si>
  <si>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</si>
  <si>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</si>
  <si>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</si>
  <si>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</si>
  <si>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</si>
  <si>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</si>
  <si>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</si>
  <si>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</si>
  <si>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</si>
  <si>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</si>
  <si>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</si>
  <si>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</si>
  <si>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</si>
  <si>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</si>
  <si>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</si>
  <si>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</si>
  <si>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</si>
  <si>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</si>
  <si>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</si>
  <si>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</si>
  <si>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</si>
  <si>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</si>
  <si>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</si>
  <si>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</si>
  <si>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</si>
  <si>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</si>
  <si>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</si>
  <si>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</si>
  <si>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</si>
  <si>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</si>
  <si>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</si>
  <si>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</si>
  <si>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</si>
  <si>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</si>
  <si>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</si>
  <si>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</si>
  <si>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</si>
  <si>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</si>
  <si>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</si>
  <si>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</si>
  <si>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</si>
  <si>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</si>
  <si>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</si>
  <si>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</si>
  <si>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</si>
  <si>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</si>
  <si>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</si>
  <si>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</si>
  <si>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</si>
  <si>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</si>
  <si>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</si>
  <si>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</si>
  <si>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</si>
  <si>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</si>
  <si>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</si>
  <si>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</si>
  <si>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</si>
  <si>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</si>
  <si>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</si>
  <si>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</si>
  <si>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</si>
  <si>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</si>
  <si>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</si>
  <si>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</si>
  <si>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</si>
  <si>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</si>
  <si>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</si>
  <si>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</si>
  <si>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</si>
  <si>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</si>
  <si>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</si>
  <si>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</si>
  <si>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</si>
  <si>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</si>
  <si>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</si>
  <si>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</si>
  <si>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</si>
  <si>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</si>
  <si>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</si>
  <si>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</si>
  <si>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</si>
  <si>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</si>
  <si>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</si>
  <si>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</si>
  <si>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</si>
  <si>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</si>
  <si>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</si>
  <si>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</si>
  <si>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</si>
  <si>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</si>
  <si>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</si>
  <si>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</si>
  <si>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</si>
  <si>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</si>
  <si>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</si>
  <si>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</si>
  <si>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</si>
  <si>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</si>
  <si>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</si>
  <si>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</si>
  <si>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</si>
  <si>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</si>
  <si>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</si>
  <si>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</si>
  <si>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</si>
  <si>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</si>
  <si>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</si>
  <si>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</si>
  <si>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</si>
  <si>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</si>
  <si>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</si>
  <si>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</si>
  <si>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</si>
  <si>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</si>
  <si>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</si>
  <si>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</si>
  <si>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</si>
  <si>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</si>
  <si>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</si>
  <si>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</si>
  <si>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</si>
  <si>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</si>
  <si>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</si>
  <si>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</si>
  <si>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</si>
  <si>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</si>
  <si>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</si>
  <si>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</si>
  <si>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</si>
  <si>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</si>
  <si>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</si>
  <si>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</si>
  <si>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</si>
  <si>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</si>
  <si>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</si>
  <si>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</si>
  <si>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</si>
  <si>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</si>
  <si>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</si>
  <si>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</si>
  <si>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</si>
  <si>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</si>
  <si>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</si>
  <si>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</si>
  <si>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</si>
  <si>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</si>
  <si>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</si>
  <si>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</si>
  <si>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</si>
  <si>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</si>
  <si>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</si>
  <si>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</si>
  <si>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</si>
  <si>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</si>
  <si>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</si>
  <si>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</si>
  <si>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</si>
  <si>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</si>
  <si>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</si>
  <si>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</si>
  <si>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</si>
  <si>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</si>
  <si>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</si>
  <si>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</si>
  <si>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</si>
  <si>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</si>
  <si>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</si>
  <si>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</si>
  <si>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</si>
  <si>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</si>
  <si>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</si>
  <si>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</si>
  <si>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</si>
  <si>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</si>
  <si>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</si>
  <si>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</si>
  <si>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</si>
  <si>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</si>
  <si>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</si>
  <si>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</si>
  <si>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</si>
  <si>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</si>
  <si>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</si>
  <si>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</si>
  <si>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</si>
  <si>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</si>
  <si>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</si>
  <si>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</si>
  <si>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</si>
  <si>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</si>
  <si>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</si>
  <si>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</si>
  <si>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</si>
  <si>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</si>
  <si>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</si>
  <si>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</si>
  <si>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</si>
  <si>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</si>
  <si>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</si>
  <si>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</si>
  <si>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</si>
  <si>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</si>
  <si>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</si>
  <si>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</si>
  <si>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</si>
  <si>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</si>
  <si>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</si>
  <si>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</si>
  <si>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</si>
  <si>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</si>
  <si>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</si>
  <si>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</si>
  <si>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</si>
  <si>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</si>
  <si>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</si>
  <si>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</si>
  <si>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</si>
  <si>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</si>
  <si>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</si>
  <si>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</si>
  <si>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</si>
  <si>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</si>
  <si>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</si>
  <si>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</si>
  <si>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</si>
  <si>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</si>
  <si>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</si>
  <si>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</si>
  <si>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</si>
  <si>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</si>
  <si>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</si>
  <si>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</si>
  <si>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</si>
  <si>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</si>
  <si>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</si>
  <si>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</si>
  <si>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</si>
  <si>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</si>
  <si>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</si>
  <si>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</si>
  <si>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</si>
  <si>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</si>
  <si>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</si>
  <si>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</si>
  <si>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</si>
  <si>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</si>
  <si>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</si>
  <si>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</si>
  <si>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</si>
  <si>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</si>
  <si>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</si>
  <si>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</si>
  <si>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</si>
  <si>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</si>
  <si>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</si>
  <si>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</si>
  <si>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</si>
  <si>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</si>
  <si>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</si>
  <si>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</si>
  <si>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</si>
  <si>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</si>
  <si>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</si>
  <si>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</si>
  <si>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</si>
  <si>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</si>
  <si>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</si>
  <si>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</si>
  <si>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</si>
  <si>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</si>
  <si>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</si>
  <si>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</si>
  <si>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</si>
  <si>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</si>
  <si>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</si>
  <si>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</si>
  <si>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</si>
  <si>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</si>
  <si>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</si>
  <si>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</si>
  <si>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</si>
  <si>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</si>
  <si>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</si>
  <si>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</si>
  <si>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</si>
  <si>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</si>
  <si>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</si>
  <si>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</si>
  <si>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</si>
  <si>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</si>
  <si>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</si>
  <si>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</si>
  <si>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</si>
  <si>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</si>
  <si>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</si>
  <si>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</si>
  <si>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</si>
  <si>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</si>
  <si>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</si>
  <si>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</si>
  <si>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</si>
  <si>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</si>
  <si>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</si>
  <si>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</si>
  <si>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</si>
  <si>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</si>
  <si>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</si>
  <si>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</si>
  <si>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</si>
  <si>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</si>
  <si>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</si>
  <si>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</si>
  <si>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</si>
  <si>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</si>
  <si>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</si>
  <si>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</si>
  <si>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</si>
  <si>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</si>
  <si>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</si>
  <si>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</si>
  <si>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</si>
  <si>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</si>
  <si>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</si>
  <si>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</si>
  <si>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</si>
  <si>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</si>
  <si>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</si>
  <si>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</si>
  <si>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</si>
  <si>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</si>
  <si>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</si>
  <si>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</si>
  <si>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</si>
  <si>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</si>
  <si>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</si>
  <si>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</si>
  <si>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</si>
  <si>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</si>
  <si>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</si>
  <si>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</si>
  <si>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</si>
  <si>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</si>
  <si>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</si>
  <si>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</si>
  <si>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</si>
  <si>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</si>
  <si>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</si>
  <si>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</si>
  <si>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</si>
  <si>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</si>
  <si>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</si>
  <si>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</si>
  <si>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</si>
  <si>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</si>
  <si>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</si>
  <si>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</si>
  <si>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</si>
  <si>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</si>
  <si>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</si>
  <si>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</si>
  <si>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</si>
  <si>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</si>
  <si>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</si>
  <si>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</si>
  <si>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</si>
  <si>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</si>
  <si>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</si>
  <si>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</si>
  <si>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</si>
  <si>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</si>
  <si>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</si>
  <si>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</si>
  <si>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</si>
  <si>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</si>
  <si>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</si>
  <si>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</si>
  <si>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</si>
  <si>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</si>
  <si>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</si>
  <si>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</si>
  <si>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</si>
  <si>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</si>
  <si>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</si>
  <si>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</si>
  <si>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</si>
  <si>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</si>
  <si>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</si>
  <si>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</si>
  <si>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</si>
  <si>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</si>
  <si>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</si>
  <si>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</si>
  <si>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</si>
  <si>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</si>
  <si>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</si>
  <si>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</si>
  <si>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</si>
  <si>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</si>
  <si>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</si>
  <si>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</si>
  <si>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</si>
  <si>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</si>
  <si>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</si>
  <si>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</si>
  <si>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</si>
  <si>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</si>
  <si>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</si>
  <si>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</si>
  <si>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</si>
  <si>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</si>
  <si>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</si>
  <si>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</si>
  <si>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</si>
  <si>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</si>
  <si>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</si>
  <si>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</si>
  <si>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</si>
  <si>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</si>
  <si>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</si>
  <si>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</si>
  <si>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</si>
  <si>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</si>
  <si>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</si>
  <si>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</si>
  <si>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</si>
  <si>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</si>
  <si>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</si>
  <si>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</si>
  <si>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</si>
  <si>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</si>
  <si>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</si>
  <si>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</si>
  <si>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</si>
  <si>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</si>
  <si>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</si>
  <si>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</si>
  <si>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</si>
  <si>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</si>
  <si>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</si>
  <si>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</si>
  <si>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</si>
  <si>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</si>
  <si>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</si>
  <si>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</si>
  <si>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</si>
  <si>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</si>
  <si>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</si>
  <si>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</si>
  <si>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</si>
  <si>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</si>
  <si>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</si>
  <si>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</si>
  <si>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</si>
  <si>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</si>
  <si>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</si>
  <si>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</si>
  <si>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</si>
  <si>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</si>
  <si>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</si>
  <si>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</si>
  <si>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</si>
  <si>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</si>
  <si>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</si>
  <si>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</si>
  <si>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</si>
  <si>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</si>
  <si>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</si>
  <si>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</si>
  <si>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</si>
  <si>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</si>
  <si>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</si>
  <si>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</si>
  <si>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</si>
  <si>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</si>
  <si>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</si>
  <si>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</si>
  <si>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</si>
  <si>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</si>
  <si>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</si>
  <si>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</si>
  <si>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</si>
  <si>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</si>
  <si>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</si>
  <si>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</si>
  <si>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</si>
  <si>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</si>
  <si>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</si>
  <si>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</si>
  <si>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</si>
  <si>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</si>
  <si>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</si>
  <si>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</si>
  <si>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</si>
  <si>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</si>
  <si>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</si>
  <si>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</si>
  <si>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</si>
  <si>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</si>
  <si>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</si>
  <si>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</si>
  <si>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</si>
  <si>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</si>
  <si>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</si>
  <si>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</si>
  <si>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</si>
  <si>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</si>
  <si>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</si>
  <si>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</si>
  <si>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</si>
  <si>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</si>
  <si>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</si>
  <si>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</si>
  <si>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</si>
  <si>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</si>
  <si>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</si>
  <si>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</si>
  <si>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</si>
  <si>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</si>
  <si>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</si>
  <si>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</si>
  <si>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</si>
  <si>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</si>
  <si>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</si>
  <si>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</si>
  <si>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</si>
  <si>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</si>
  <si>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</si>
  <si>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</si>
  <si>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</si>
  <si>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</si>
  <si>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</si>
  <si>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</si>
  <si>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</si>
  <si>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</si>
  <si>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</si>
  <si>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</si>
  <si>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</si>
  <si>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</si>
  <si>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</si>
  <si>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</si>
  <si>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</si>
  <si>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</si>
  <si>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</si>
  <si>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</si>
  <si>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</si>
  <si>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</si>
  <si>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</si>
  <si>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</si>
  <si>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</si>
  <si>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</si>
  <si>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</si>
  <si>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</si>
  <si>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</si>
  <si>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</si>
  <si>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</si>
  <si>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</si>
  <si>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</si>
  <si>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</si>
  <si>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</si>
  <si>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</si>
  <si>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</si>
  <si>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</si>
  <si>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</si>
  <si>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</si>
  <si>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</si>
  <si>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</si>
  <si>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</si>
  <si>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</si>
  <si>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</si>
  <si>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</si>
  <si>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</si>
  <si>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</si>
  <si>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</si>
  <si>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</si>
  <si>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</si>
  <si>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</si>
  <si>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</si>
  <si>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</si>
  <si>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</si>
  <si>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</si>
  <si>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</si>
  <si>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</si>
  <si>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</si>
  <si>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</si>
  <si>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</si>
  <si>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</si>
  <si>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</si>
  <si>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</si>
  <si>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</si>
  <si>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</si>
  <si>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</si>
  <si>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</si>
  <si>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</si>
  <si>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</si>
  <si>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</si>
  <si>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</si>
  <si>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</si>
  <si>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</si>
  <si>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</si>
  <si>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</si>
  <si>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</si>
  <si>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</si>
  <si>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</si>
  <si>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</si>
  <si>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</si>
  <si>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</si>
  <si>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</si>
  <si>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</si>
  <si>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</si>
  <si>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</si>
  <si>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</si>
  <si>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</si>
  <si>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</si>
  <si>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</si>
  <si>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</si>
  <si>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</si>
  <si>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</si>
  <si>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</si>
  <si>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</si>
  <si>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</si>
  <si>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</si>
  <si>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</si>
  <si>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</si>
  <si>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</si>
  <si>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</si>
  <si>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</si>
  <si>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</si>
  <si>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</si>
  <si>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</si>
  <si>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</si>
  <si>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</si>
  <si>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</si>
  <si>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</si>
  <si>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</si>
  <si>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</si>
  <si>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</si>
  <si>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</si>
  <si>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</si>
  <si>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</si>
  <si>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</si>
  <si>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</si>
  <si>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</si>
  <si>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</si>
  <si>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</si>
  <si>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</si>
  <si>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</si>
  <si>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</si>
  <si>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</si>
  <si>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</si>
  <si>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</si>
  <si>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</si>
  <si>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</si>
  <si>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</si>
  <si>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</si>
  <si>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</si>
  <si>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</si>
  <si>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</si>
  <si>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</si>
  <si>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</si>
  <si>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</si>
  <si>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</si>
  <si>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</si>
  <si>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</si>
  <si>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</si>
  <si>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</si>
  <si>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</si>
  <si>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</si>
  <si>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</si>
  <si>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</si>
  <si>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</si>
  <si>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</si>
  <si>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</si>
  <si>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</si>
  <si>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</si>
  <si>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</si>
  <si>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</si>
  <si>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</si>
  <si>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</si>
  <si>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</si>
  <si>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</si>
  <si>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</si>
  <si>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</si>
  <si>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</si>
  <si>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</si>
  <si>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</si>
  <si>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</si>
  <si>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</si>
  <si>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</si>
  <si>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</si>
  <si>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</si>
  <si>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</si>
  <si>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</si>
  <si>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</si>
  <si>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</si>
  <si>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</si>
  <si>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</si>
  <si>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</si>
  <si>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</si>
  <si>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</si>
  <si>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</si>
  <si>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</si>
  <si>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</si>
  <si>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</si>
  <si>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</si>
  <si>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</si>
  <si>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</si>
  <si>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</si>
  <si>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</si>
  <si>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</si>
  <si>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</si>
  <si>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</si>
  <si>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</si>
  <si>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</si>
  <si>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</si>
  <si>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</si>
  <si>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</si>
  <si>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</si>
  <si>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</si>
  <si>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</si>
  <si>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</si>
  <si>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</si>
  <si>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</si>
  <si>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</si>
  <si>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</si>
  <si>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</si>
  <si>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</si>
  <si>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</si>
  <si>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</si>
  <si>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</si>
  <si>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</si>
  <si>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</si>
  <si>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</si>
  <si>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</si>
  <si>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</si>
  <si>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</si>
  <si>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</si>
  <si>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</si>
  <si>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</si>
  <si>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</si>
  <si>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</si>
  <si>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</si>
  <si>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</si>
  <si>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</si>
  <si>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</si>
  <si>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</si>
  <si>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</si>
  <si>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</si>
  <si>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</si>
  <si>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</si>
  <si>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</si>
  <si>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</si>
  <si>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</si>
  <si>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</si>
  <si>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</si>
  <si>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</si>
  <si>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</si>
  <si>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</si>
  <si>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</si>
  <si>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</si>
  <si>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</si>
  <si>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</si>
  <si>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</si>
  <si>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</si>
  <si>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</si>
  <si>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</si>
  <si>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</si>
  <si>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</si>
  <si>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</si>
  <si>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</si>
  <si>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</si>
  <si>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</si>
  <si>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</si>
  <si>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</si>
  <si>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</si>
  <si>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</si>
  <si>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</si>
  <si>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</si>
  <si>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</si>
  <si>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</si>
  <si>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</si>
  <si>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</si>
  <si>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</si>
  <si>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</si>
  <si>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</si>
  <si>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</si>
  <si>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</si>
  <si>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</si>
  <si>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</si>
  <si>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</si>
  <si>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</si>
  <si>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</si>
  <si>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</si>
  <si>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</si>
  <si>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</si>
  <si>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</si>
  <si>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</si>
  <si>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</si>
  <si>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</si>
  <si>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</si>
  <si>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</si>
  <si>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</si>
  <si>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</si>
  <si>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</si>
  <si>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</si>
  <si>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</si>
  <si>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</si>
  <si>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</si>
  <si>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</si>
  <si>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</si>
  <si>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</si>
  <si>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</si>
  <si>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</si>
  <si>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</si>
  <si>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</si>
  <si>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</si>
  <si>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</si>
  <si>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</si>
  <si>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</si>
  <si>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</si>
  <si>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</si>
  <si>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</si>
  <si>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</si>
  <si>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</si>
  <si>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</si>
  <si>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</si>
  <si>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</si>
  <si>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</si>
  <si>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</si>
  <si>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</si>
  <si>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</si>
  <si>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</si>
  <si>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</si>
  <si>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</si>
  <si>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</si>
  <si>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</si>
  <si>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</si>
  <si>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</si>
  <si>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</si>
  <si>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</si>
  <si>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</si>
  <si>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</si>
  <si>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</si>
  <si>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</si>
  <si>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</si>
  <si>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</si>
  <si>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</si>
  <si>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</si>
  <si>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</si>
  <si>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</si>
  <si>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</si>
  <si>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</si>
  <si>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</si>
  <si>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</si>
  <si>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</si>
  <si>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</si>
  <si>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</si>
  <si>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</si>
  <si>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</si>
  <si>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</si>
  <si>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</si>
  <si>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</si>
  <si>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</si>
  <si>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</si>
  <si>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</si>
  <si>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</si>
  <si>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</si>
  <si>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</si>
  <si>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</si>
  <si>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</si>
  <si>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</si>
  <si>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</si>
  <si>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</si>
  <si>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</si>
  <si>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</si>
  <si>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</si>
  <si>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</si>
  <si>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</si>
  <si>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</si>
  <si>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</si>
  <si>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</si>
  <si>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</si>
  <si>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</si>
  <si>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</si>
  <si>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</si>
  <si>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</si>
  <si>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</si>
  <si>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</si>
  <si>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</si>
  <si>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</si>
  <si>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</si>
  <si>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</si>
  <si>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</si>
  <si>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</si>
  <si>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</si>
  <si>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</si>
  <si>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</si>
  <si>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</si>
  <si>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</si>
  <si>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</si>
  <si>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</si>
  <si>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</si>
  <si>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</si>
  <si>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</si>
  <si>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</si>
  <si>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</si>
  <si>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</si>
  <si>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</si>
  <si>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</si>
  <si>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</si>
  <si>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</si>
  <si>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</si>
  <si>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</si>
  <si>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</si>
  <si>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</si>
  <si>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</si>
  <si>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</si>
  <si>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</si>
  <si>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</si>
  <si>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</si>
  <si>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</si>
  <si>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</si>
  <si>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</si>
  <si>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</si>
  <si>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</si>
  <si>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</si>
  <si>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</si>
  <si>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</si>
  <si>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</si>
  <si>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</si>
  <si>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</si>
  <si>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</si>
  <si>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</si>
  <si>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</si>
  <si>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</si>
  <si>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</si>
  <si>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</si>
  <si>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</si>
  <si>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</si>
  <si>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</si>
  <si>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</si>
  <si>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</si>
  <si>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</si>
  <si>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</si>
  <si>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</si>
  <si>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</si>
  <si>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</si>
  <si>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</si>
  <si>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</si>
  <si>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</si>
  <si>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</si>
  <si>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</si>
  <si>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</si>
  <si>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</si>
  <si>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</si>
  <si>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</si>
  <si>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</si>
  <si>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</si>
  <si>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</si>
  <si>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</si>
  <si>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</si>
  <si>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</si>
  <si>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</si>
  <si>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</si>
  <si>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</si>
  <si>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</si>
  <si>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</si>
  <si>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</si>
  <si>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</si>
  <si>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</si>
  <si>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</si>
  <si>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</si>
  <si>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</si>
  <si>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</si>
  <si>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</si>
  <si>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</si>
  <si>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</si>
  <si>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</si>
  <si>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</si>
  <si>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</si>
  <si>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</si>
  <si>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</si>
  <si>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</si>
  <si>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</si>
  <si>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</si>
  <si>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</si>
  <si>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</si>
  <si>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</si>
  <si>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</si>
  <si>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</si>
  <si>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</si>
  <si>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</si>
  <si>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</si>
  <si>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</si>
  <si>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</si>
  <si>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</si>
  <si>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</si>
  <si>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</si>
  <si>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</si>
  <si>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</si>
  <si>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</si>
  <si>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</si>
  <si>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</si>
  <si>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</si>
  <si>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</si>
  <si>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</si>
  <si>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</si>
  <si>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</si>
  <si>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</si>
  <si>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</si>
  <si>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</si>
  <si>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</si>
  <si>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</si>
  <si>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</si>
  <si>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</si>
  <si>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</si>
  <si>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</si>
  <si>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</si>
  <si>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</si>
  <si>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</si>
  <si>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</si>
  <si>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</si>
  <si>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</si>
  <si>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</si>
  <si>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</si>
  <si>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</si>
  <si>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</si>
  <si>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</si>
  <si>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</si>
  <si>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</si>
  <si>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</si>
  <si>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</si>
  <si>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</si>
  <si>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</si>
  <si>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</si>
  <si>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</si>
  <si>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</si>
  <si>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</si>
  <si>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</si>
  <si>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</si>
  <si>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</si>
  <si>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</si>
  <si>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</si>
  <si>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</si>
  <si>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</si>
  <si>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</si>
  <si>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</si>
  <si>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</si>
  <si>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</si>
  <si>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</si>
  <si>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</si>
  <si>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</si>
  <si>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</si>
  <si>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</si>
  <si>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</si>
  <si>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</si>
  <si>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</si>
  <si>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</si>
  <si>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</si>
  <si>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</si>
  <si>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</si>
  <si>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</si>
  <si>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</si>
  <si>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</si>
  <si>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</si>
  <si>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</si>
  <si>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</si>
  <si>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</si>
  <si>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</si>
  <si>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</si>
  <si>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</si>
  <si>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</si>
  <si>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</si>
  <si>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</si>
  <si>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</si>
  <si>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</si>
  <si>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</si>
  <si>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</si>
  <si>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</si>
  <si>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</si>
  <si>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</si>
  <si>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</si>
  <si>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</si>
  <si>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</si>
  <si>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</si>
  <si>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</si>
  <si>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</si>
  <si>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</si>
  <si>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</si>
  <si>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</si>
  <si>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</si>
  <si>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</si>
  <si>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</si>
  <si>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</si>
  <si>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</si>
  <si>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</si>
  <si>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</si>
  <si>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</si>
  <si>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</si>
  <si>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</si>
  <si>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</si>
  <si>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</si>
  <si>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</si>
  <si>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</si>
  <si>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</si>
  <si>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</si>
  <si>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</si>
  <si>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</si>
  <si>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</si>
  <si>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</si>
  <si>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</si>
  <si>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</si>
  <si>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</si>
  <si>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</si>
  <si>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</si>
  <si>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</si>
  <si>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</si>
  <si>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</si>
  <si>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</si>
  <si>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</si>
  <si>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</si>
  <si>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</si>
  <si>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</si>
  <si>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</si>
  <si>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</si>
  <si>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</si>
  <si>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</si>
  <si>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</si>
  <si>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</si>
  <si>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</si>
  <si>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</si>
  <si>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</si>
  <si>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</si>
  <si>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</si>
  <si>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</si>
  <si>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</si>
  <si>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</si>
  <si>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</si>
  <si>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</si>
  <si>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</si>
  <si>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</si>
  <si>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</si>
  <si>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</si>
  <si>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</si>
  <si>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</si>
  <si>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</si>
  <si>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</si>
  <si>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</si>
  <si>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</si>
  <si>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</si>
  <si>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</si>
  <si>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</si>
  <si>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</si>
  <si>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</si>
  <si>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</si>
  <si>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</si>
  <si>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</si>
  <si>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</si>
  <si>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</si>
  <si>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</si>
  <si>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</si>
  <si>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</si>
  <si>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</si>
  <si>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</si>
  <si>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</si>
  <si>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</si>
  <si>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</si>
  <si>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</si>
  <si>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</si>
  <si>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</si>
  <si>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</si>
  <si>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</si>
  <si>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</si>
  <si>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</si>
  <si>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</si>
  <si>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</si>
  <si>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</si>
  <si>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</si>
  <si>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</si>
  <si>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</si>
  <si>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</si>
  <si>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</si>
  <si>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</si>
  <si>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</si>
  <si>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</si>
  <si>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</si>
  <si>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</si>
  <si>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</si>
  <si>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</si>
  <si>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</si>
  <si>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</si>
  <si>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</si>
  <si>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</si>
  <si>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</si>
  <si>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</si>
  <si>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</si>
  <si>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</si>
  <si>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</si>
  <si>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</si>
  <si>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</si>
  <si>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</si>
  <si>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</si>
  <si>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</si>
  <si>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</si>
  <si>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</si>
  <si>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</si>
  <si>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</si>
  <si>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</si>
  <si>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</si>
  <si>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</si>
  <si>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</si>
  <si>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</si>
  <si>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</si>
  <si>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</si>
  <si>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</si>
  <si>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</si>
  <si>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</si>
  <si>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</si>
  <si>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</si>
  <si>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</si>
  <si>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</si>
  <si>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</si>
  <si>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</si>
  <si>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</si>
  <si>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</si>
  <si>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</si>
  <si>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</si>
  <si>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</si>
  <si>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</si>
  <si>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</si>
  <si>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</si>
  <si>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</si>
  <si>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</si>
  <si>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</si>
  <si>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</si>
  <si>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</si>
  <si>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</si>
  <si>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</si>
  <si>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</si>
  <si>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</si>
  <si>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</si>
  <si>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</si>
  <si>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</si>
  <si>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</si>
  <si>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</si>
  <si>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</si>
  <si>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</si>
  <si>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</si>
  <si>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</si>
  <si>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</si>
  <si>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</si>
  <si>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</si>
  <si>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</si>
  <si>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</si>
  <si>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</si>
  <si>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</si>
  <si>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</si>
  <si>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</si>
  <si>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</si>
  <si>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</si>
  <si>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</si>
  <si>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</si>
  <si>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</si>
  <si>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</si>
  <si>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</si>
  <si>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</si>
  <si>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</si>
  <si>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</si>
  <si>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</si>
  <si>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</si>
  <si>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</si>
  <si>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</si>
  <si>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</si>
  <si>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</si>
  <si>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</si>
  <si>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</si>
  <si>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</si>
  <si>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</si>
  <si>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</si>
  <si>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</si>
  <si>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</si>
  <si>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</si>
  <si>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</si>
  <si>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</si>
  <si>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</si>
  <si>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</si>
  <si>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</si>
  <si>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</si>
  <si>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</si>
  <si>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</si>
  <si>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</si>
  <si>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</si>
  <si>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</si>
  <si>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</si>
  <si>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</si>
  <si>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</si>
  <si>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</si>
  <si>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</si>
  <si>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</si>
  <si>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</si>
  <si>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</si>
  <si>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</si>
  <si>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</si>
  <si>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</si>
  <si>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</si>
  <si>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</si>
  <si>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</si>
  <si>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</si>
  <si>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</si>
  <si>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</si>
  <si>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</si>
  <si>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</si>
  <si>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</si>
  <si>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</si>
  <si>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</si>
  <si>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</si>
  <si>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</si>
  <si>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</si>
  <si>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</si>
  <si>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</si>
  <si>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</si>
  <si>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</si>
  <si>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</si>
  <si>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</si>
  <si>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</si>
  <si>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</si>
  <si>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</si>
  <si>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</si>
  <si>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</si>
  <si>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</si>
  <si>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</si>
  <si>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</si>
  <si>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</si>
  <si>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</si>
  <si>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</si>
  <si>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</si>
  <si>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</si>
  <si>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</si>
  <si>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</si>
  <si>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</si>
  <si>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</si>
  <si>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</si>
  <si>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</si>
  <si>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</si>
  <si>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</si>
  <si>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</si>
  <si>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</si>
  <si>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</si>
  <si>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</si>
  <si>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</si>
  <si>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</si>
  <si>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</si>
  <si>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</si>
  <si>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</si>
  <si>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</si>
  <si>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</si>
  <si>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</si>
  <si>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</si>
  <si>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</si>
  <si>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</si>
  <si>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</si>
  <si>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</si>
  <si>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</si>
  <si>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</si>
  <si>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</si>
  <si>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</si>
  <si>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</si>
  <si>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</si>
  <si>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</si>
  <si>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</si>
  <si>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</si>
  <si>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</si>
  <si>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</si>
  <si>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</si>
  <si>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</si>
  <si>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</si>
  <si>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</si>
  <si>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</si>
  <si>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</si>
  <si>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</si>
  <si>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</si>
  <si>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</si>
  <si>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</si>
  <si>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</si>
  <si>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</si>
  <si>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</si>
  <si>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</si>
  <si>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</si>
  <si>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</si>
  <si>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</si>
  <si>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</si>
  <si>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</si>
  <si>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</si>
  <si>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</si>
  <si>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</si>
  <si>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</si>
  <si>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</si>
  <si>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</si>
  <si>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</si>
  <si>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</si>
  <si>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</si>
  <si>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</si>
  <si>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</si>
  <si>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</si>
  <si>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</si>
  <si>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</si>
  <si>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</si>
  <si>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</si>
  <si>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</si>
  <si>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</si>
  <si>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</si>
  <si>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</si>
  <si>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</si>
  <si>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</si>
  <si>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</si>
  <si>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</si>
  <si>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</si>
  <si>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</si>
  <si>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</si>
  <si>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</si>
  <si>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</si>
  <si>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</si>
  <si>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</si>
  <si>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</si>
  <si>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</si>
  <si>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</si>
  <si>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</si>
  <si>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</si>
  <si>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</si>
  <si>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</si>
  <si>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</si>
  <si>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</si>
  <si>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</si>
  <si>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</si>
  <si>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</si>
  <si>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</si>
  <si>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</si>
  <si>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</si>
  <si>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</si>
  <si>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</si>
  <si>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</si>
  <si>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</si>
  <si>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</si>
  <si>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</si>
  <si>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</si>
  <si>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</si>
  <si>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</si>
  <si>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</si>
  <si>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</si>
  <si>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</si>
  <si>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</si>
  <si>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</si>
  <si>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</si>
  <si>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</si>
  <si>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</si>
  <si>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</si>
  <si>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</si>
  <si>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</si>
  <si>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</si>
  <si>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</si>
  <si>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</si>
  <si>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</si>
  <si>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</si>
  <si>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</si>
  <si>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</si>
  <si>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</si>
  <si>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</si>
  <si>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</si>
  <si>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</si>
  <si>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</si>
  <si>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</si>
  <si>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</si>
  <si>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</si>
  <si>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</si>
  <si>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</si>
  <si>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</si>
  <si>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</si>
  <si>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</si>
  <si>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</si>
  <si>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</si>
  <si>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</si>
  <si>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</si>
  <si>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</si>
  <si>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</si>
  <si>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</si>
  <si>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</si>
  <si>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</si>
  <si>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</si>
  <si>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</si>
  <si>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</si>
  <si>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</si>
  <si>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</si>
  <si>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</si>
  <si>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</si>
  <si>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</si>
  <si>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</si>
  <si>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</si>
  <si>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</si>
  <si>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</si>
  <si>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</si>
  <si>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</si>
  <si>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</si>
  <si>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</si>
  <si>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</si>
  <si>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</si>
  <si>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</si>
  <si>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</si>
  <si>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</si>
  <si>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</si>
  <si>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</si>
  <si>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</si>
  <si>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</si>
  <si>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</si>
  <si>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</si>
  <si>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</si>
  <si>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</si>
  <si>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</si>
  <si>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</si>
  <si>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</si>
  <si>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</si>
  <si>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</si>
  <si>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</si>
  <si>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</si>
  <si>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</si>
  <si>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</si>
  <si>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</si>
  <si>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</si>
  <si>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</si>
  <si>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</si>
  <si>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</si>
  <si>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</si>
  <si>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</si>
  <si>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</si>
  <si>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</si>
  <si>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</si>
  <si>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</si>
  <si>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</si>
  <si>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</si>
  <si>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</si>
  <si>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</si>
  <si>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</si>
  <si>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</si>
  <si>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</si>
  <si>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</si>
  <si>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</si>
  <si>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</si>
  <si>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</si>
  <si>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</si>
  <si>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</si>
  <si>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</si>
  <si>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</si>
  <si>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</si>
  <si>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</si>
  <si>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</si>
  <si>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</si>
  <si>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</si>
  <si>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</si>
  <si>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</si>
  <si>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</si>
  <si>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</si>
  <si>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</si>
  <si>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</si>
  <si>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</si>
  <si>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</si>
  <si>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</si>
  <si>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</si>
  <si>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</si>
  <si>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</si>
  <si>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</si>
  <si>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</si>
  <si>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</si>
  <si>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</si>
  <si>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</si>
  <si>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</si>
  <si>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</si>
  <si>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</si>
  <si>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</si>
  <si>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</si>
  <si>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</si>
  <si>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</si>
  <si>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</si>
  <si>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</si>
  <si>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</si>
  <si>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</si>
  <si>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</si>
  <si>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</si>
  <si>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</si>
  <si>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</si>
  <si>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</si>
  <si>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</si>
  <si>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</si>
  <si>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</si>
  <si>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</si>
  <si>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</si>
  <si>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</si>
  <si>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</si>
  <si>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</si>
  <si>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</si>
  <si>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</si>
  <si>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</si>
  <si>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</si>
  <si>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</si>
  <si>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</si>
  <si>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</si>
  <si>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</si>
  <si>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</si>
  <si>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</si>
  <si>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</si>
  <si>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</si>
  <si>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</si>
  <si>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</si>
  <si>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</si>
  <si>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</si>
  <si>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</si>
  <si>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</si>
  <si>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</si>
  <si>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</si>
  <si>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</si>
  <si>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</si>
  <si>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</si>
  <si>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</si>
  <si>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</si>
  <si>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</si>
  <si>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</si>
  <si>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</si>
  <si>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</si>
  <si>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</si>
  <si>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</si>
  <si>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</si>
  <si>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</si>
  <si>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</si>
  <si>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</si>
  <si>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</si>
  <si>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</si>
  <si>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</si>
  <si>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</si>
  <si>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</si>
  <si>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</si>
  <si>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</si>
  <si>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</si>
  <si>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</si>
  <si>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</si>
  <si>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</si>
  <si>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</si>
  <si>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</si>
  <si>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</si>
  <si>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</si>
  <si>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</si>
  <si>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</si>
  <si>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</si>
  <si>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</si>
  <si>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</si>
  <si>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</si>
  <si>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</si>
  <si>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</si>
  <si>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</si>
  <si>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</si>
  <si>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</si>
  <si>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</si>
  <si>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</si>
  <si>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</si>
  <si>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</si>
  <si>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</si>
  <si>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</si>
  <si>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</si>
  <si>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</si>
  <si>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</si>
  <si>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</si>
  <si>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</si>
  <si>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</si>
  <si>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</si>
  <si>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</si>
  <si>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</si>
  <si>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</si>
  <si>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</si>
  <si>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</si>
  <si>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</si>
  <si>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</si>
  <si>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</si>
  <si>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</si>
  <si>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</si>
  <si>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</si>
  <si>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</si>
  <si>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</si>
  <si>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</si>
  <si>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</si>
  <si>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</si>
  <si>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</si>
  <si>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</si>
  <si>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</si>
  <si>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</si>
  <si>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</si>
  <si>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</si>
  <si>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</si>
  <si>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</si>
  <si>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</si>
  <si>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</si>
  <si>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</si>
  <si>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</si>
  <si>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</si>
  <si>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</si>
  <si>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</si>
  <si>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</si>
  <si>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</si>
  <si>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</si>
  <si>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</si>
  <si>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</si>
  <si>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</si>
  <si>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</si>
  <si>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</si>
  <si>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</si>
  <si>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</si>
  <si>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</si>
  <si>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</si>
  <si>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</si>
  <si>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</si>
  <si>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</si>
  <si>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</si>
  <si>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</si>
  <si>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</si>
  <si>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</si>
  <si>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</si>
  <si>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</si>
  <si>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</si>
  <si>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</si>
  <si>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</si>
  <si>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</si>
  <si>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</si>
  <si>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</si>
  <si>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</si>
  <si>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</si>
  <si>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</si>
  <si>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</si>
  <si>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</si>
  <si>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</si>
  <si>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</si>
  <si>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</si>
  <si>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</si>
  <si>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</si>
  <si>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</si>
  <si>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</si>
  <si>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</si>
  <si>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</si>
  <si>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</si>
  <si>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</si>
  <si>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</si>
  <si>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</si>
  <si>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</si>
  <si>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</si>
  <si>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</si>
  <si>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</si>
  <si>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</si>
  <si>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</si>
  <si>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</si>
  <si>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</si>
  <si>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</si>
  <si>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</si>
  <si>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</si>
  <si>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</si>
  <si>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</si>
  <si>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</si>
  <si>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</si>
  <si>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</si>
  <si>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</si>
  <si>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</si>
  <si>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</si>
  <si>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</si>
  <si>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</si>
  <si>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</si>
  <si>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</si>
  <si>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</si>
  <si>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</si>
  <si>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</si>
  <si>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</si>
  <si>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</si>
  <si>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</si>
  <si>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</si>
  <si>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</si>
  <si>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</si>
  <si>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</si>
  <si>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</si>
  <si>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</si>
  <si>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</si>
  <si>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</si>
  <si>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</si>
  <si>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</si>
  <si>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</si>
  <si>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</si>
  <si>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</si>
  <si>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</si>
  <si>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</si>
  <si>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</si>
  <si>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</si>
  <si>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</si>
  <si>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</si>
  <si>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</si>
  <si>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</si>
  <si>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</si>
  <si>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</si>
  <si>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</si>
  <si>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</si>
  <si>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</si>
  <si>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</si>
  <si>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</si>
  <si>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</si>
  <si>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</si>
  <si>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</si>
  <si>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</si>
  <si>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</si>
  <si>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</si>
  <si>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</si>
  <si>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</si>
  <si>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</si>
  <si>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</si>
  <si>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</si>
  <si>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</si>
  <si>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</si>
  <si>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</si>
  <si>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</si>
  <si>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</si>
  <si>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</si>
  <si>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</si>
  <si>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</si>
  <si>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</si>
  <si>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</si>
  <si>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</si>
  <si>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</si>
  <si>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</si>
  <si>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</si>
  <si>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</si>
  <si>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</si>
  <si>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</si>
  <si>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</si>
  <si>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</si>
  <si>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</si>
  <si>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</si>
  <si>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</si>
  <si>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</si>
  <si>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</si>
  <si>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</si>
  <si>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</si>
  <si>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</si>
  <si>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</si>
  <si>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</si>
  <si>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</si>
  <si>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</si>
  <si>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</si>
  <si>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</si>
  <si>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</si>
  <si>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</si>
  <si>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</si>
  <si>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</si>
  <si>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</si>
  <si>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</si>
  <si>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</si>
  <si>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</si>
  <si>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</si>
  <si>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</si>
  <si>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</si>
  <si>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</si>
  <si>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</si>
  <si>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</si>
  <si>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</si>
  <si>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</si>
  <si>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</si>
  <si>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</si>
  <si>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</si>
  <si>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</si>
  <si>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</si>
  <si>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</si>
  <si>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</si>
  <si>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</si>
  <si>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</si>
  <si>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</si>
  <si>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</si>
  <si>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</si>
  <si>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</si>
  <si>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</si>
  <si>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</si>
  <si>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</si>
  <si>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</si>
  <si>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</si>
  <si>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</si>
  <si>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</si>
  <si>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</si>
  <si>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</si>
  <si>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</si>
  <si>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</si>
  <si>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</si>
  <si>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</si>
  <si>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</si>
  <si>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</si>
  <si>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</si>
  <si>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</si>
  <si>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</si>
  <si>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</si>
  <si>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</si>
  <si>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</si>
  <si>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</si>
  <si>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</si>
  <si>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</si>
  <si>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</si>
  <si>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</si>
  <si>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</si>
  <si>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</si>
  <si>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</si>
  <si>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</si>
  <si>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</si>
  <si>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</si>
  <si>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</si>
  <si>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</si>
  <si>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</si>
  <si>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</si>
  <si>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</si>
  <si>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</si>
  <si>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</si>
  <si>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</si>
  <si>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</si>
  <si>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</si>
  <si>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</si>
  <si>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</si>
  <si>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</si>
  <si>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</si>
  <si>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</si>
  <si>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</si>
  <si>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</si>
  <si>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</si>
  <si>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</si>
  <si>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</si>
  <si>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</si>
  <si>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</si>
  <si>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</si>
  <si>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</si>
  <si>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</si>
  <si>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</si>
  <si>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</si>
  <si>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</si>
  <si>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</si>
  <si>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</si>
  <si>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</si>
  <si>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</si>
  <si>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</si>
  <si>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</si>
  <si>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</si>
  <si>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</si>
  <si>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</si>
  <si>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</si>
  <si>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</si>
  <si>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</si>
  <si>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</si>
  <si>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</si>
  <si>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</si>
  <si>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</si>
  <si>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</si>
  <si>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</si>
  <si>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</si>
  <si>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</si>
  <si>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</si>
  <si>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</si>
  <si>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</si>
  <si>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</si>
  <si>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</si>
  <si>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</si>
  <si>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</si>
  <si>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</si>
  <si>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</si>
  <si>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</si>
  <si>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</si>
  <si>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</si>
  <si>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</si>
  <si>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</si>
  <si>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</si>
  <si>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</si>
  <si>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</si>
  <si>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</si>
  <si>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</si>
  <si>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</si>
  <si>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</si>
  <si>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</si>
  <si>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</si>
  <si>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</si>
  <si>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</si>
  <si>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</si>
  <si>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</si>
  <si>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</si>
  <si>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</si>
  <si>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</si>
  <si>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</si>
  <si>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</si>
  <si>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</si>
  <si>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</si>
  <si>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</si>
  <si>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</si>
  <si>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</si>
  <si>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</si>
  <si>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</si>
  <si>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</si>
  <si>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</si>
  <si>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</si>
  <si>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</si>
  <si>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</si>
  <si>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</si>
  <si>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</si>
  <si>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</si>
  <si>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</si>
  <si>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</si>
  <si>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</si>
  <si>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</si>
  <si>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</si>
  <si>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</si>
  <si>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</si>
  <si>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</si>
  <si>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</si>
  <si>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</si>
  <si>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</si>
  <si>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</si>
  <si>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</si>
  <si>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</si>
  <si>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</si>
  <si>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</si>
  <si>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</si>
  <si>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</si>
  <si>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</si>
  <si>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</si>
  <si>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</si>
  <si>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</si>
  <si>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</si>
  <si>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</si>
  <si>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</si>
  <si>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</si>
  <si>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</si>
  <si>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</si>
  <si>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</si>
  <si>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</si>
  <si>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</si>
  <si>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</si>
  <si>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</si>
  <si>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</si>
  <si>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</si>
  <si>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</si>
  <si>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</si>
  <si>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</si>
  <si>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</si>
  <si>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</si>
  <si>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</si>
  <si>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</si>
  <si>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</si>
  <si>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</si>
  <si>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</si>
  <si>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</si>
  <si>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</si>
  <si>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</si>
  <si>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</si>
  <si>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</si>
  <si>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</si>
  <si>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</si>
  <si>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</si>
  <si>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</si>
  <si>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</si>
  <si>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</si>
  <si>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</si>
  <si>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</si>
  <si>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</si>
  <si>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</si>
  <si>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</si>
  <si>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</si>
  <si>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</si>
  <si>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</si>
  <si>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</si>
  <si>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</si>
  <si>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</si>
  <si>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</si>
  <si>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</si>
  <si>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</si>
  <si>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</si>
  <si>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</si>
  <si>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</si>
  <si>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</si>
  <si>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</si>
  <si>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</si>
  <si>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</si>
  <si>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</si>
  <si>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</si>
  <si>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</si>
  <si>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</si>
  <si>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</si>
  <si>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</si>
  <si>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</si>
  <si>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</si>
  <si>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</si>
  <si>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</si>
  <si>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</si>
  <si>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</si>
  <si>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</si>
  <si>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</si>
  <si>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</si>
  <si>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</si>
  <si>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</si>
  <si>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</si>
  <si>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</si>
  <si>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</si>
  <si>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</si>
  <si>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</si>
  <si>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</si>
  <si>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</si>
  <si>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</si>
  <si>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</si>
  <si>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</si>
  <si>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</si>
  <si>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</si>
  <si>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</si>
  <si>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</si>
  <si>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</si>
  <si>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</si>
  <si>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</si>
  <si>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</si>
  <si>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</si>
  <si>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</si>
  <si>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</si>
  <si>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</si>
  <si>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</si>
  <si>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</si>
  <si>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</si>
  <si>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</si>
  <si>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</si>
  <si>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</si>
  <si>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</si>
  <si>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</si>
  <si>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</si>
  <si>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</si>
  <si>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</si>
  <si>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</si>
  <si>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</si>
  <si>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</si>
  <si>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</si>
  <si>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</si>
  <si>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</si>
  <si>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</si>
  <si>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</si>
  <si>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</si>
  <si>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</si>
  <si>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</si>
  <si>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</si>
  <si>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</si>
  <si>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</si>
  <si>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</si>
  <si>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</si>
  <si>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</si>
  <si>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</si>
  <si>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</si>
  <si>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</si>
  <si>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</si>
  <si>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</si>
  <si>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</si>
  <si>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</si>
  <si>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</si>
  <si>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</si>
  <si>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</si>
  <si>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</si>
  <si>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</si>
  <si>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</si>
  <si>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</si>
  <si>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</si>
  <si>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</si>
  <si>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</si>
  <si>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</si>
  <si>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</si>
  <si>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</si>
  <si>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</si>
  <si>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</si>
  <si>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</si>
  <si>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</si>
  <si>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</si>
  <si>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</si>
  <si>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</si>
  <si>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</si>
  <si>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</si>
  <si>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</si>
  <si>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</si>
  <si>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</si>
  <si>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</si>
  <si>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</si>
  <si>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</si>
  <si>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</si>
  <si>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</si>
  <si>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</si>
  <si>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</si>
  <si>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</si>
  <si>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</si>
  <si>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</si>
  <si>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</si>
  <si>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</si>
  <si>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</si>
  <si>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</si>
  <si>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</si>
  <si>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</si>
  <si>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</si>
  <si>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</si>
  <si>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</si>
  <si>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</si>
  <si>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</si>
  <si>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</si>
  <si>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</si>
  <si>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</si>
  <si>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</si>
  <si>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</si>
  <si>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</si>
  <si>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</si>
  <si>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</si>
  <si>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</si>
  <si>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</si>
  <si>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</si>
  <si>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</si>
  <si>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</si>
  <si>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</si>
  <si>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</si>
  <si>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</si>
  <si>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</si>
  <si>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</si>
  <si>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</si>
  <si>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</si>
  <si>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</si>
  <si>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</si>
  <si>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</si>
  <si>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</si>
  <si>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</si>
  <si>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</si>
  <si>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</si>
  <si>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</si>
  <si>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</si>
  <si>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</si>
  <si>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</si>
  <si>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</si>
  <si>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</si>
  <si>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</si>
  <si>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</si>
  <si>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</si>
  <si>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</si>
  <si>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</si>
  <si>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</si>
  <si>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</si>
  <si>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</si>
  <si>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</si>
  <si>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</si>
  <si>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</si>
  <si>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</si>
  <si>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</si>
  <si>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</si>
  <si>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</si>
  <si>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</si>
  <si>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</si>
  <si>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</si>
  <si>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</si>
  <si>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</si>
  <si>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</si>
  <si>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</si>
  <si>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South Bay Circuits Inc       </t>
  </si>
  <si>
    <t>SARA MAY</t>
  </si>
  <si>
    <t>scollum-may@sbcinc.com</t>
  </si>
  <si>
    <t>480-940-3125 ext. 168</t>
  </si>
  <si>
    <t>Sara May</t>
  </si>
  <si>
    <t>QMS Representative</t>
  </si>
  <si>
    <t>www.sbcinc.com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</si>
</sst>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collum-may@sbc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bcinc.com/" TargetMode="External"/><Relationship Id="rId4" Type="http://schemas.openxmlformats.org/officeDocument/2006/relationships/hyperlink" Target="mailto:scollum-may@sbc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F61" sqref="F61"/>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0" zoomScalePageLayoutView="70" workbookViewId="0">
      <selection activeCell="B95" sqref="B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15608</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15609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15611</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15608</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15609</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44425</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180</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180</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490</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490</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488</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488</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15612</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8" sqref="C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1130</v>
      </c>
      <c r="C5" s="219" t="s">
        <v>1229</v>
      </c>
      <c r="D5" s="278"/>
      <c r="E5" s="215" t="str">
        <f ca="1">IF(ISERROR($V5),"",OFFSET('Smelter Look-up'!$D$4,$V5-4,0)&amp;"")</f>
        <v>UNITED STATES OF AMERICA</v>
      </c>
      <c r="F5" s="215" t="str">
        <f ca="1">IF(ISERROR($V5),"",OFFSET('Smelter Look-up'!$E$4,$V5-4,0))</f>
        <v>CID001157</v>
      </c>
      <c r="G5" s="215" t="str">
        <f ca="1">IF(C5=$X$4,"Enter smelter details",IF(ISERROR($V5),"",OFFSET('Smelter Look-up'!$F$4,$V5-4,0)))</f>
        <v>RMI</v>
      </c>
      <c r="H5" s="216">
        <f ca="1">IF(ISERROR($V5),"",OFFSET('Smelter Look-up'!$G$4,$V5-4,0))</f>
        <v>0</v>
      </c>
      <c r="I5" s="217" t="str">
        <f ca="1">IF(ISERROR($V5),"",OFFSET('Smelter Look-up'!$H$4,$V5-4,0))</f>
        <v>North Attleboro</v>
      </c>
      <c r="J5" s="217" t="str">
        <f ca="1">IF(ISERROR($V5),"",OFFSET('Smelter Look-up'!$I$4,$V5-4,0))</f>
        <v>Massachusetts</v>
      </c>
      <c r="K5" s="268"/>
      <c r="L5" s="268"/>
      <c r="M5" s="268"/>
      <c r="N5" s="268"/>
      <c r="O5" s="268"/>
      <c r="P5" s="218"/>
      <c r="Q5" s="269"/>
      <c r="R5" s="215" t="str">
        <f ca="1">IF(ISERROR($V5),"",OFFSET('Smelter Look-up'!$C$4,$V5-4,0)&amp;"")</f>
        <v>Metalor USA Refining Corporation</v>
      </c>
      <c r="S5" s="222" t="str">
        <f t="shared" ref="S5" ca="1" si="0">IF(B5="","",IF(ISERROR(MATCH($E5,CL,0)),"Unknown",INDIRECT("'C'!$A$"&amp;MATCH($E5,CL,0)+1)))</f>
        <v>US</v>
      </c>
      <c r="T5" s="222" t="str">
        <f ca="1">IF(B5="","",IF(ISERROR(MATCH($J5,SorP!$B$1:$B$6230,0)),"",INDIRECT("'SorP'!$A$"&amp;MATCH($J5,SorP!$B$1:$B$6230,0))))</f>
        <v>US-MA</v>
      </c>
      <c r="U5" s="238"/>
      <c r="V5" s="270">
        <f>IF(C5="",NA(),MATCH($B5&amp;$C5,'Smelter Look-up'!$J:$J,0))</f>
        <v>172</v>
      </c>
      <c r="W5" s="271"/>
      <c r="X5" s="271">
        <f t="shared" ref="X5" ca="1" si="1">IF(AND(C5="Smelter not listed",OR(LEN(D5)=0,LEN(E5)=0)),1,0)</f>
        <v>0</v>
      </c>
      <c r="Y5" s="271"/>
      <c r="Z5" s="271"/>
      <c r="AB5" s="273" t="str">
        <f t="shared" ref="AB5" si="2">B5&amp;C5</f>
        <v>GoldMetalor USA Refining Corporation</v>
      </c>
    </row>
    <row r="6" spans="1:34" s="272" customFormat="1" ht="20.100000000000001" customHeight="1">
      <c r="A6" s="324"/>
      <c r="B6" s="215" t="s">
        <v>1131</v>
      </c>
      <c r="C6" s="219" t="s">
        <v>1034</v>
      </c>
      <c r="D6" s="278"/>
      <c r="E6" s="215" t="str">
        <f ca="1">IF(ISERROR($V6),"",OFFSET('Smelter Look-up'!$D$4,$V6-4,0)&amp;"")</f>
        <v>PERU</v>
      </c>
      <c r="F6" s="215" t="str">
        <f ca="1">IF(ISERROR($V6),"",OFFSET('Smelter Look-up'!$E$4,$V6-4,0))</f>
        <v>CID001182</v>
      </c>
      <c r="G6" s="215" t="str">
        <f ca="1">IF(C6=$X$4,"Enter smelter details",IF(ISERROR($V6),"",OFFSET('Smelter Look-up'!$F$4,$V6-4,0)))</f>
        <v>RMI</v>
      </c>
      <c r="H6" s="216">
        <f ca="1">IF(ISERROR($V6),"",OFFSET('Smelter Look-up'!$G$4,$V6-4,0))</f>
        <v>0</v>
      </c>
      <c r="I6" s="217" t="str">
        <f ca="1">IF(ISERROR($V6),"",OFFSET('Smelter Look-up'!$H$4,$V6-4,0))</f>
        <v>Paracas</v>
      </c>
      <c r="J6" s="217" t="str">
        <f ca="1">IF(ISERROR($V6),"",OFFSET('Smelter Look-up'!$I$4,$V6-4,0))</f>
        <v>Ika</v>
      </c>
      <c r="K6" s="268"/>
      <c r="L6" s="268"/>
      <c r="M6" s="268"/>
      <c r="N6" s="268"/>
      <c r="O6" s="268"/>
      <c r="P6" s="218"/>
      <c r="Q6" s="269"/>
      <c r="R6" s="215" t="str">
        <f ca="1">IF(ISERROR($V6),"",OFFSET('Smelter Look-up'!$C$4,$V6-4,0)&amp;"")</f>
        <v>Minsur</v>
      </c>
      <c r="S6" s="222" t="str">
        <f t="shared" ref="S6:S37" ca="1" si="3">IF(B6="","",IF(ISERROR(MATCH($E6,CL,0)),"Unknown",INDIRECT("'C'!$A$"&amp;MATCH($E6,CL,0)+1)))</f>
        <v>PE</v>
      </c>
      <c r="T6" s="222" t="str">
        <f ca="1">IF(B6="","",IF(ISERROR(MATCH($J6,SorP!$B$1:$B$6230,0)),"",INDIRECT("'SorP'!$A$"&amp;MATCH($J6,SorP!$B$1:$B$6230,0))))</f>
        <v>PE-ICA</v>
      </c>
      <c r="U6" s="238"/>
      <c r="V6" s="270">
        <f>IF(C6="",NA(),MATCH($B6&amp;$C6,'Smelter Look-up'!$J:$J,0))</f>
        <v>460</v>
      </c>
      <c r="W6" s="271"/>
      <c r="X6" s="271">
        <f t="shared" ref="X6:X37" ca="1" si="4">IF(AND(C6="Smelter not listed",OR(LEN(D6)=0,LEN(E6)=0)),1,0)</f>
        <v>0</v>
      </c>
      <c r="Y6" s="271"/>
      <c r="Z6" s="271"/>
      <c r="AB6" s="273" t="str">
        <f t="shared" ref="AB6:AB37" si="5">B6&amp;C6</f>
        <v>TinMinsur</v>
      </c>
    </row>
    <row r="7" spans="1:34" s="272" customFormat="1" ht="20.100000000000001" customHeight="1">
      <c r="A7" s="324"/>
      <c r="B7" s="215" t="s">
        <v>1130</v>
      </c>
      <c r="C7" s="219" t="s">
        <v>913</v>
      </c>
      <c r="D7" s="278"/>
      <c r="E7" s="215" t="str">
        <f ca="1">IF(ISERROR($V7),"",OFFSET('Smelter Look-up'!$D$4,$V7-4,0)&amp;"")</f>
        <v>CANADA</v>
      </c>
      <c r="F7" s="215" t="str">
        <f ca="1">IF(ISERROR($V7),"",OFFSET('Smelter Look-up'!$E$4,$V7-4,0))</f>
        <v>CID001534</v>
      </c>
      <c r="G7" s="215" t="str">
        <f ca="1">IF(C7=$X$4,"Enter smelter details",IF(ISERROR($V7),"",OFFSET('Smelter Look-up'!$F$4,$V7-4,0)))</f>
        <v>RMI</v>
      </c>
      <c r="H7" s="216">
        <f ca="1">IF(ISERROR($V7),"",OFFSET('Smelter Look-up'!$G$4,$V7-4,0))</f>
        <v>0</v>
      </c>
      <c r="I7" s="217" t="str">
        <f ca="1">IF(ISERROR($V7),"",OFFSET('Smelter Look-up'!$H$4,$V7-4,0))</f>
        <v>Ottawa</v>
      </c>
      <c r="J7" s="217" t="str">
        <f ca="1">IF(ISERROR($V7),"",OFFSET('Smelter Look-up'!$I$4,$V7-4,0))</f>
        <v>Ontario</v>
      </c>
      <c r="K7" s="268"/>
      <c r="L7" s="268"/>
      <c r="M7" s="268"/>
      <c r="N7" s="268"/>
      <c r="O7" s="268"/>
      <c r="P7" s="218"/>
      <c r="Q7" s="269"/>
      <c r="R7" s="215" t="str">
        <f ca="1">IF(ISERROR($V7),"",OFFSET('Smelter Look-up'!$C$4,$V7-4,0)&amp;"")</f>
        <v>Royal Canadian Mint</v>
      </c>
      <c r="S7" s="222" t="str">
        <f t="shared" ca="1" si="3"/>
        <v>CA</v>
      </c>
      <c r="T7" s="222" t="str">
        <f ca="1">IF(B7="","",IF(ISERROR(MATCH($J7,SorP!$B$1:$B$6230,0)),"",INDIRECT("'SorP'!$A$"&amp;MATCH($J7,SorP!$B$1:$B$6230,0))))</f>
        <v>CA-ON</v>
      </c>
      <c r="U7" s="238"/>
      <c r="V7" s="270">
        <f>IF(C7="",NA(),MATCH($B7&amp;$C7,'Smelter Look-up'!$J:$J,0))</f>
        <v>215</v>
      </c>
      <c r="W7" s="271"/>
      <c r="X7" s="271">
        <f t="shared" ca="1" si="4"/>
        <v>0</v>
      </c>
      <c r="Y7" s="271"/>
      <c r="Z7" s="271"/>
      <c r="AB7" s="273" t="str">
        <f t="shared" si="5"/>
        <v>GoldRoyal Canadian Mint</v>
      </c>
    </row>
    <row r="8" spans="1:34" s="272" customFormat="1" ht="20.100000000000001" customHeight="1">
      <c r="A8" s="324"/>
      <c r="B8" s="215" t="s">
        <v>1131</v>
      </c>
      <c r="C8" s="219" t="s">
        <v>1819</v>
      </c>
      <c r="D8" s="278"/>
      <c r="E8" s="215" t="str">
        <f ca="1">IF(ISERROR($V8),"",OFFSET('Smelter Look-up'!$D$4,$V8-4,0)&amp;"")</f>
        <v>CHINA</v>
      </c>
      <c r="F8" s="215" t="str">
        <f ca="1">IF(ISERROR($V8),"",OFFSET('Smelter Look-up'!$E$4,$V8-4,0))</f>
        <v>CID002158</v>
      </c>
      <c r="G8" s="215" t="str">
        <f ca="1">IF(C8=$X$4,"Enter smelter details",IF(ISERROR($V8),"",OFFSET('Smelter Look-up'!$F$4,$V8-4,0)))</f>
        <v>RMI</v>
      </c>
      <c r="H8" s="216">
        <f ca="1">IF(ISERROR($V8),"",OFFSET('Smelter Look-up'!$G$4,$V8-4,0))</f>
        <v>0</v>
      </c>
      <c r="I8" s="217" t="str">
        <f ca="1">IF(ISERROR($V8),"",OFFSET('Smelter Look-up'!$H$4,$V8-4,0))</f>
        <v>Gejiu</v>
      </c>
      <c r="J8" s="217" t="str">
        <f ca="1">IF(ISERROR($V8),"",OFFSET('Smelter Look-up'!$I$4,$V8-4,0))</f>
        <v>Yunnan Sheng</v>
      </c>
      <c r="K8" s="268"/>
      <c r="L8" s="268"/>
      <c r="M8" s="268"/>
      <c r="N8" s="268"/>
      <c r="O8" s="268"/>
      <c r="P8" s="218"/>
      <c r="Q8" s="269"/>
      <c r="R8" s="215" t="str">
        <f ca="1">IF(ISERROR($V8),"",OFFSET('Smelter Look-up'!$C$4,$V8-4,0)&amp;"")</f>
        <v>Yunnan Chengfeng Non-ferrous Metals Co., Ltd.</v>
      </c>
      <c r="S8" s="222" t="str">
        <f t="shared" ca="1" si="3"/>
        <v>CN</v>
      </c>
      <c r="T8" s="222" t="str">
        <f ca="1">IF(B8="","",IF(ISERROR(MATCH($J8,SorP!$B$1:$B$6230,0)),"",INDIRECT("'SorP'!$A$"&amp;MATCH($J8,SorP!$B$1:$B$6230,0))))</f>
        <v>CN-YN</v>
      </c>
      <c r="U8" s="238"/>
      <c r="V8" s="270">
        <f>IF(C8="",NA(),MATCH($B8&amp;$C8,'Smelter Look-up'!$J:$J,0))</f>
        <v>526</v>
      </c>
      <c r="W8" s="271"/>
      <c r="X8" s="271">
        <f t="shared" ca="1" si="4"/>
        <v>0</v>
      </c>
      <c r="Y8" s="271"/>
      <c r="Z8" s="271"/>
      <c r="AB8" s="273" t="str">
        <f t="shared" si="5"/>
        <v>TinYunnan wind Nonferrous Metals Co., Ltd.</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 xml:space="preserve">South Bay Circuits Inc       </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SARA MAY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scollum-may@sbcinc.com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480-940-3125 ext. 168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Sara May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scollum-may@sbcinc.com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44425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Yes</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www.sbcinc.com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Sara Collum-May</cp:lastModifiedBy>
  <cp:lastPrinted>2015-04-21T20:47:43Z</cp:lastPrinted>
  <dcterms:created xsi:type="dcterms:W3CDTF">2010-06-21T21:00:23Z</dcterms:created>
  <dcterms:modified xsi:type="dcterms:W3CDTF">2021-08-17T16:02:13Z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